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SHA Research\"/>
    </mc:Choice>
  </mc:AlternateContent>
  <bookViews>
    <workbookView xWindow="0" yWindow="0" windowWidth="28800" windowHeight="12435"/>
  </bookViews>
  <sheets>
    <sheet name="G-R" sheetId="1" r:id="rId1"/>
    <sheet name="Kijko" sheetId="3" r:id="rId2"/>
  </sheets>
  <externalReferences>
    <externalReference r:id="rId3"/>
  </externalReferences>
  <definedNames>
    <definedName name="_xlnm.Print_Area" localSheetId="0">'G-R'!$A$1:$Y$25</definedName>
    <definedName name="_xlnm.Print_Area" localSheetId="1">Kijko!$A$1:$P$35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B11" i="1"/>
  <c r="AB12" i="1"/>
  <c r="Q23" i="1"/>
  <c r="Q22" i="1"/>
  <c r="Q21" i="1"/>
  <c r="Q20" i="1"/>
  <c r="Q19" i="1"/>
  <c r="Q18" i="1"/>
  <c r="BA36" i="1"/>
  <c r="BA37" i="1" s="1"/>
  <c r="BA39" i="1" s="1"/>
  <c r="BA4" i="1"/>
  <c r="BA5" i="1" s="1"/>
  <c r="BA6" i="1" s="1"/>
  <c r="A5" i="1"/>
  <c r="A6" i="1"/>
  <c r="A7" i="1"/>
  <c r="A8" i="1"/>
  <c r="A9" i="1"/>
  <c r="A10" i="1"/>
  <c r="A11" i="1"/>
  <c r="A12" i="1"/>
  <c r="A13" i="1"/>
  <c r="A14" i="1"/>
  <c r="A15" i="1"/>
  <c r="A4" i="1"/>
  <c r="C4" i="1"/>
  <c r="C5" i="1"/>
  <c r="D21" i="1"/>
  <c r="H15" i="1"/>
  <c r="H14" i="1"/>
  <c r="H13" i="1"/>
  <c r="H12" i="1"/>
  <c r="H11" i="1"/>
  <c r="H10" i="1"/>
  <c r="H9" i="1"/>
  <c r="H8" i="1"/>
  <c r="H7" i="1"/>
  <c r="H6" i="1"/>
  <c r="H5" i="1"/>
  <c r="H4" i="1"/>
  <c r="AZ58" i="1" l="1"/>
  <c r="AZ33" i="1"/>
  <c r="AZ31" i="1"/>
  <c r="BA7" i="1"/>
  <c r="AZ6" i="1"/>
  <c r="AZ39" i="1"/>
  <c r="BA40" i="1"/>
  <c r="AZ4" i="1"/>
  <c r="AZ28" i="1"/>
  <c r="P18" i="1" s="1"/>
  <c r="AZ36" i="1"/>
  <c r="AZ59" i="1"/>
  <c r="AZ29" i="1"/>
  <c r="AZ5" i="1"/>
  <c r="AZ30" i="1"/>
  <c r="P19" i="1" s="1"/>
  <c r="AZ37" i="1"/>
  <c r="AZ38" i="1"/>
  <c r="P21" i="1" s="1"/>
  <c r="AZ56" i="1"/>
  <c r="AZ34" i="1"/>
  <c r="P20" i="1" s="1"/>
  <c r="AZ57" i="1"/>
  <c r="AZ32" i="1"/>
  <c r="AZ55" i="1"/>
  <c r="P23" i="1" s="1"/>
  <c r="AZ3" i="1"/>
  <c r="AZ35" i="1"/>
  <c r="AZ44" i="1"/>
  <c r="P22" i="1" s="1"/>
  <c r="B4" i="1"/>
  <c r="B5" i="1"/>
  <c r="C6" i="1"/>
  <c r="AZ40" i="1" l="1"/>
  <c r="BA41" i="1"/>
  <c r="AZ7" i="1"/>
  <c r="BA8" i="1"/>
  <c r="B6" i="1"/>
  <c r="C7" i="1"/>
  <c r="AZ8" i="1" l="1"/>
  <c r="BA9" i="1"/>
  <c r="BA42" i="1"/>
  <c r="AZ41" i="1"/>
  <c r="B7" i="1"/>
  <c r="C8" i="1"/>
  <c r="AZ42" i="1" l="1"/>
  <c r="BA43" i="1"/>
  <c r="BA10" i="1"/>
  <c r="AZ9" i="1"/>
  <c r="B8" i="1"/>
  <c r="C9" i="1"/>
  <c r="BA11" i="1" l="1"/>
  <c r="AZ10" i="1"/>
  <c r="AZ43" i="1"/>
  <c r="BA45" i="1"/>
  <c r="B9" i="1"/>
  <c r="C10" i="1"/>
  <c r="BA46" i="1" l="1"/>
  <c r="AZ45" i="1"/>
  <c r="AZ11" i="1"/>
  <c r="BA12" i="1"/>
  <c r="B10" i="1"/>
  <c r="C11" i="1"/>
  <c r="BA13" i="1" l="1"/>
  <c r="AZ12" i="1"/>
  <c r="BA47" i="1"/>
  <c r="AZ46" i="1"/>
  <c r="B11" i="1"/>
  <c r="C12" i="1"/>
  <c r="BA48" i="1" l="1"/>
  <c r="AZ47" i="1"/>
  <c r="BA14" i="1"/>
  <c r="AZ13" i="1"/>
  <c r="B12" i="1"/>
  <c r="C13" i="1"/>
  <c r="BA15" i="1" l="1"/>
  <c r="AZ14" i="1"/>
  <c r="AZ48" i="1"/>
  <c r="BA49" i="1"/>
  <c r="B13" i="1"/>
  <c r="C14" i="1"/>
  <c r="BA50" i="1" l="1"/>
  <c r="AZ49" i="1"/>
  <c r="AZ15" i="1"/>
  <c r="BA16" i="1"/>
  <c r="B14" i="1"/>
  <c r="C15" i="1"/>
  <c r="B15" i="1" s="1"/>
  <c r="D23" i="1" s="1"/>
  <c r="BA51" i="1" l="1"/>
  <c r="AZ50" i="1"/>
  <c r="BA17" i="1"/>
  <c r="AZ16" i="1"/>
  <c r="BA18" i="1" l="1"/>
  <c r="AZ17" i="1"/>
  <c r="BA52" i="1"/>
  <c r="AZ51" i="1"/>
  <c r="AZ52" i="1" l="1"/>
  <c r="BA53" i="1"/>
  <c r="BA19" i="1"/>
  <c r="AZ18" i="1"/>
  <c r="AZ19" i="1" l="1"/>
  <c r="BA20" i="1"/>
  <c r="BA54" i="1"/>
  <c r="AZ54" i="1" s="1"/>
  <c r="AZ53" i="1"/>
  <c r="AZ20" i="1" l="1"/>
  <c r="BA21" i="1"/>
  <c r="BA22" i="1" l="1"/>
  <c r="AZ21" i="1"/>
  <c r="BA23" i="1" l="1"/>
  <c r="AZ22" i="1"/>
  <c r="AZ23" i="1" l="1"/>
  <c r="BA24" i="1"/>
  <c r="BA25" i="1" l="1"/>
  <c r="AZ24" i="1"/>
  <c r="BA26" i="1" l="1"/>
  <c r="AZ25" i="1"/>
  <c r="BA27" i="1" l="1"/>
  <c r="AZ27" i="1" s="1"/>
  <c r="AZ26" i="1"/>
</calcChain>
</file>

<file path=xl/sharedStrings.xml><?xml version="1.0" encoding="utf-8"?>
<sst xmlns="http://schemas.openxmlformats.org/spreadsheetml/2006/main" count="38" uniqueCount="35">
  <si>
    <t>G-R Result</t>
  </si>
  <si>
    <t>Ms</t>
  </si>
  <si>
    <t>Log(Nc)</t>
  </si>
  <si>
    <t>Nc.</t>
  </si>
  <si>
    <t>No.</t>
  </si>
  <si>
    <t>To(≥)</t>
  </si>
  <si>
    <t>From(≤)</t>
  </si>
  <si>
    <t xml:space="preserve">  </t>
  </si>
  <si>
    <t>Regression Output</t>
  </si>
  <si>
    <t>a</t>
  </si>
  <si>
    <t>b</t>
  </si>
  <si>
    <t>β</t>
  </si>
  <si>
    <t>r</t>
  </si>
  <si>
    <t>SE</t>
  </si>
  <si>
    <t>Log Nc=5.95 - 1.02Ms</t>
  </si>
  <si>
    <t>a=</t>
  </si>
  <si>
    <t xml:space="preserve">  RP (M ≥ m) = to exp [-(a-bM) Ln10] </t>
  </si>
  <si>
    <t>b=</t>
  </si>
  <si>
    <t>Magnitude (Ms)</t>
  </si>
  <si>
    <t>Gutenberg-Richter</t>
  </si>
  <si>
    <t>To=</t>
  </si>
  <si>
    <t>Kijko Method</t>
  </si>
  <si>
    <t>T=1(year)</t>
  </si>
  <si>
    <t>T=475(year)</t>
  </si>
  <si>
    <t>T=975(year)</t>
  </si>
  <si>
    <t>T=2475(year)</t>
  </si>
  <si>
    <t>Start</t>
  </si>
  <si>
    <t>End</t>
  </si>
  <si>
    <t>Don't change</t>
  </si>
  <si>
    <t xml:space="preserve"> Change based on your data</t>
  </si>
  <si>
    <t>Return Period</t>
  </si>
  <si>
    <t>Probability</t>
  </si>
  <si>
    <r>
      <t>Annual Probability of Exceedance (</t>
    </r>
    <r>
      <rPr>
        <b/>
        <sz val="10"/>
        <color theme="0"/>
        <rFont val="Times New Roman"/>
        <family val="1"/>
        <charset val="204"/>
      </rPr>
      <t>λ)</t>
    </r>
  </si>
  <si>
    <t>Gutenberg-Richter Method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</si>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</sst>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2"/>
      <color theme="1"/>
      <name val="B Zar"/>
      <charset val="178"/>
    </font>
    <font>
      <sz val="11"/>
      <color theme="0" tint="-0.34998626667073579"/>
      <name val="Calibri"/>
      <family val="2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164" fontId="2" fillId="0" borderId="0" xfId="1" applyNumberForma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0" xfId="1"/>
    <xf numFmtId="11" fontId="0" fillId="0" borderId="0" xfId="0" applyNumberFormat="1"/>
    <xf numFmtId="11" fontId="2" fillId="0" borderId="0" xfId="1" applyNumberFormat="1"/>
    <xf numFmtId="0" fontId="1" fillId="3" borderId="22" xfId="1" applyFont="1" applyFill="1" applyBorder="1" applyAlignment="1">
      <alignment horizontal="center" vertical="center"/>
    </xf>
    <xf numFmtId="0" fontId="1" fillId="3" borderId="24" xfId="1" applyFont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10" xfId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13" xfId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" fillId="3" borderId="0" xfId="1" applyFill="1" applyAlignment="1">
      <alignment horizontal="center" vertical="center"/>
    </xf>
    <xf numFmtId="0" fontId="2" fillId="4" borderId="0" xfId="1" applyFill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2" fontId="2" fillId="4" borderId="5" xfId="1" applyNumberFormat="1" applyFill="1" applyBorder="1" applyAlignment="1">
      <alignment horizontal="center" vertical="center"/>
    </xf>
    <xf numFmtId="2" fontId="2" fillId="4" borderId="8" xfId="1" applyNumberFormat="1" applyFill="1" applyBorder="1" applyAlignment="1">
      <alignment horizontal="center" vertical="center"/>
    </xf>
    <xf numFmtId="0" fontId="2" fillId="4" borderId="39" xfId="1" applyFill="1" applyBorder="1" applyAlignment="1">
      <alignment horizontal="center" vertical="center"/>
    </xf>
    <xf numFmtId="0" fontId="2" fillId="3" borderId="38" xfId="1" applyFill="1" applyBorder="1" applyAlignment="1">
      <alignment horizontal="center" vertical="center"/>
    </xf>
    <xf numFmtId="2" fontId="2" fillId="3" borderId="8" xfId="1" applyNumberFormat="1" applyFill="1" applyBorder="1" applyAlignment="1">
      <alignment horizontal="center" vertical="center"/>
    </xf>
    <xf numFmtId="2" fontId="2" fillId="3" borderId="11" xfId="1" applyNumberForma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5" fontId="2" fillId="3" borderId="40" xfId="1" applyNumberFormat="1" applyFill="1" applyBorder="1" applyAlignment="1">
      <alignment horizontal="center" vertical="center"/>
    </xf>
    <xf numFmtId="0" fontId="2" fillId="3" borderId="41" xfId="1" applyFill="1" applyBorder="1" applyAlignment="1">
      <alignment horizontal="center" vertical="center"/>
    </xf>
    <xf numFmtId="165" fontId="2" fillId="3" borderId="33" xfId="1" applyNumberFormat="1" applyFill="1" applyBorder="1" applyAlignment="1">
      <alignment horizontal="center" vertical="center"/>
    </xf>
    <xf numFmtId="0" fontId="2" fillId="3" borderId="34" xfId="1" applyFill="1" applyBorder="1" applyAlignment="1">
      <alignment horizontal="center" vertical="center"/>
    </xf>
    <xf numFmtId="165" fontId="2" fillId="3" borderId="36" xfId="1" applyNumberFormat="1" applyFill="1" applyBorder="1" applyAlignment="1">
      <alignment horizontal="center" vertical="center"/>
    </xf>
    <xf numFmtId="0" fontId="2" fillId="3" borderId="37" xfId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1" fontId="0" fillId="0" borderId="2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1" fontId="0" fillId="0" borderId="3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1" fontId="0" fillId="0" borderId="3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35243335147283"/>
          <c:y val="4.7769339024015138E-2"/>
          <c:w val="0.82528651151966359"/>
          <c:h val="0.753749501139334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'G-R'!$B$3</c:f>
              <c:strCache>
                <c:ptCount val="1"/>
                <c:pt idx="0">
                  <c:v>Log(Nc)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4.7448772280814545E-2"/>
                  <c:y val="-0.61326966319511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LogNc = -1.022Ms + 5.953
R² = 0.945</a:t>
                    </a:r>
                  </a:p>
                </c:rich>
              </c:tx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tx1"/>
                  </a:solidFill>
                </a:ln>
              </c:spPr>
            </c:trendlineLbl>
          </c:trendline>
          <c:xVal>
            <c:numRef>
              <c:f>'G-R'!$F$4:$F$15</c:f>
              <c:numCache>
                <c:formatCode>General</c:formatCode>
                <c:ptCount val="12"/>
                <c:pt idx="0">
                  <c:v>4.3</c:v>
                </c:pt>
                <c:pt idx="1">
                  <c:v>4.5</c:v>
                </c:pt>
                <c:pt idx="2">
                  <c:v>4.7</c:v>
                </c:pt>
                <c:pt idx="3">
                  <c:v>4.9000000000000004</c:v>
                </c:pt>
                <c:pt idx="4">
                  <c:v>5.0999999999999996</c:v>
                </c:pt>
                <c:pt idx="5">
                  <c:v>5.3</c:v>
                </c:pt>
                <c:pt idx="6">
                  <c:v>5.5</c:v>
                </c:pt>
                <c:pt idx="7">
                  <c:v>5.7</c:v>
                </c:pt>
                <c:pt idx="8">
                  <c:v>5.9</c:v>
                </c:pt>
                <c:pt idx="9">
                  <c:v>6.1</c:v>
                </c:pt>
                <c:pt idx="10">
                  <c:v>6.3</c:v>
                </c:pt>
                <c:pt idx="11">
                  <c:v>6.5</c:v>
                </c:pt>
              </c:numCache>
            </c:numRef>
          </c:xVal>
          <c:yVal>
            <c:numRef>
              <c:f>'G-R'!$B$4:$B$15</c:f>
              <c:numCache>
                <c:formatCode>0.00</c:formatCode>
                <c:ptCount val="12"/>
                <c:pt idx="0">
                  <c:v>1.9395192526186185</c:v>
                </c:pt>
                <c:pt idx="1">
                  <c:v>1.7923916894982539</c:v>
                </c:pt>
                <c:pt idx="2">
                  <c:v>1.6334684555795864</c:v>
                </c:pt>
                <c:pt idx="3">
                  <c:v>1.4471580313422192</c:v>
                </c:pt>
                <c:pt idx="4">
                  <c:v>1.3010299956639813</c:v>
                </c:pt>
                <c:pt idx="5">
                  <c:v>1.1760912590556813</c:v>
                </c:pt>
                <c:pt idx="6">
                  <c:v>1</c:v>
                </c:pt>
                <c:pt idx="7">
                  <c:v>0.90308998699194354</c:v>
                </c:pt>
                <c:pt idx="8">
                  <c:v>0.69897000433601886</c:v>
                </c:pt>
                <c:pt idx="9">
                  <c:v>0.47712125471966244</c:v>
                </c:pt>
                <c:pt idx="10">
                  <c:v>0.3010299956639812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383120"/>
        <c:axId val="381383680"/>
      </c:scatterChart>
      <c:valAx>
        <c:axId val="38138312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Magnitude(Ms)</a:t>
                </a:r>
              </a:p>
            </c:rich>
          </c:tx>
          <c:layout/>
          <c:overlay val="0"/>
        </c:title>
        <c:numFmt formatCode="#,##0.0" sourceLinked="0"/>
        <c:majorTickMark val="none"/>
        <c:minorTickMark val="none"/>
        <c:tickLblPos val="low"/>
        <c:crossAx val="381383680"/>
        <c:crossesAt val="0"/>
        <c:crossBetween val="midCat"/>
      </c:valAx>
      <c:valAx>
        <c:axId val="3813836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Log(Nc)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81383120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900" baseline="0"/>
      </a:pPr>
      <a:endParaRPr lang="en-U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2095203686944"/>
          <c:y val="7.8286707486819998E-2"/>
          <c:w val="0.82143932511760742"/>
          <c:h val="0.739592957735568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'G-R'!$BA$1:$BA$2</c:f>
              <c:strCache>
                <c:ptCount val="2"/>
                <c:pt idx="0">
                  <c:v>Gutenberg-Richter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exp"/>
            <c:dispRSqr val="0"/>
            <c:dispEq val="0"/>
          </c:trendline>
          <c:xVal>
            <c:numRef>
              <c:f>'G-R'!$AZ$3:$AZ$59</c:f>
              <c:numCache>
                <c:formatCode>General</c:formatCode>
                <c:ptCount val="57"/>
                <c:pt idx="0">
                  <c:v>3.7904293091510524</c:v>
                </c:pt>
                <c:pt idx="1">
                  <c:v>4.0849792070610151</c:v>
                </c:pt>
                <c:pt idx="2">
                  <c:v>4.2572798519295869</c:v>
                </c:pt>
                <c:pt idx="3">
                  <c:v>4.3795291049709757</c:v>
                </c:pt>
                <c:pt idx="4">
                  <c:v>4.4743529924543983</c:v>
                </c:pt>
                <c:pt idx="5">
                  <c:v>4.5518297498395492</c:v>
                </c:pt>
                <c:pt idx="6">
                  <c:v>4.6173354148401486</c:v>
                </c:pt>
                <c:pt idx="7">
                  <c:v>4.674079002880938</c:v>
                </c:pt>
                <c:pt idx="8">
                  <c:v>4.7241303947081219</c:v>
                </c:pt>
                <c:pt idx="9">
                  <c:v>4.7689028903643598</c:v>
                </c:pt>
                <c:pt idx="10">
                  <c:v>4.8094045392471632</c:v>
                </c:pt>
                <c:pt idx="11">
                  <c:v>4.8463796477495107</c:v>
                </c:pt>
                <c:pt idx="12">
                  <c:v>4.8803934503514794</c:v>
                </c:pt>
                <c:pt idx="13">
                  <c:v>4.911885312750111</c:v>
                </c:pt>
                <c:pt idx="14">
                  <c:v>4.9412035352329315</c:v>
                </c:pt>
                <c:pt idx="15">
                  <c:v>4.9686289007909004</c:v>
                </c:pt>
                <c:pt idx="16">
                  <c:v>4.9943910717521032</c:v>
                </c:pt>
                <c:pt idx="17">
                  <c:v>5.0186802926180833</c:v>
                </c:pt>
                <c:pt idx="18">
                  <c:v>5.0416559245647798</c:v>
                </c:pt>
                <c:pt idx="19">
                  <c:v>5.0634527882743212</c:v>
                </c:pt>
                <c:pt idx="20">
                  <c:v>5.0841859576186836</c:v>
                </c:pt>
                <c:pt idx="21">
                  <c:v>5.1039544371571246</c:v>
                </c:pt>
                <c:pt idx="22">
                  <c:v>5.1228440214970332</c:v>
                </c:pt>
                <c:pt idx="23">
                  <c:v>5.140929545659473</c:v>
                </c:pt>
                <c:pt idx="24">
                  <c:v>5.158276675757743</c:v>
                </c:pt>
                <c:pt idx="25">
                  <c:v>5.4528265736677044</c:v>
                </c:pt>
                <c:pt idx="26">
                  <c:v>5.6251272185362771</c:v>
                </c:pt>
                <c:pt idx="27">
                  <c:v>5.7473764715776667</c:v>
                </c:pt>
                <c:pt idx="28">
                  <c:v>5.8422003590610885</c:v>
                </c:pt>
                <c:pt idx="29">
                  <c:v>5.9052707986177593</c:v>
                </c:pt>
                <c:pt idx="30">
                  <c:v>5.9196771164462394</c:v>
                </c:pt>
                <c:pt idx="31">
                  <c:v>5.9851827814468388</c:v>
                </c:pt>
                <c:pt idx="32">
                  <c:v>6.0419263694876282</c:v>
                </c:pt>
                <c:pt idx="33">
                  <c:v>6.2142270143562008</c:v>
                </c:pt>
                <c:pt idx="34">
                  <c:v>6.3364762673975905</c:v>
                </c:pt>
                <c:pt idx="35">
                  <c:v>6.40950329117147</c:v>
                </c:pt>
                <c:pt idx="36">
                  <c:v>6.4313001548810114</c:v>
                </c:pt>
                <c:pt idx="37">
                  <c:v>6.5087769122661632</c:v>
                </c:pt>
                <c:pt idx="38">
                  <c:v>6.5742825772667635</c:v>
                </c:pt>
                <c:pt idx="39">
                  <c:v>6.6310261653075528</c:v>
                </c:pt>
                <c:pt idx="40">
                  <c:v>6.6810775571347358</c:v>
                </c:pt>
                <c:pt idx="41">
                  <c:v>6.7150913597367046</c:v>
                </c:pt>
                <c:pt idx="42">
                  <c:v>6.7258500527909737</c:v>
                </c:pt>
                <c:pt idx="43">
                  <c:v>6.7663517016737771</c:v>
                </c:pt>
                <c:pt idx="44">
                  <c:v>6.8033268101761255</c:v>
                </c:pt>
                <c:pt idx="45">
                  <c:v>6.8373406127780942</c:v>
                </c:pt>
                <c:pt idx="46">
                  <c:v>6.8688324751767249</c:v>
                </c:pt>
                <c:pt idx="47">
                  <c:v>6.8981506976595464</c:v>
                </c:pt>
                <c:pt idx="48">
                  <c:v>6.9255760632175152</c:v>
                </c:pt>
                <c:pt idx="49">
                  <c:v>6.9513382341787171</c:v>
                </c:pt>
                <c:pt idx="50">
                  <c:v>6.9756274550446982</c:v>
                </c:pt>
                <c:pt idx="51">
                  <c:v>6.9986030869913929</c:v>
                </c:pt>
                <c:pt idx="52">
                  <c:v>7.1109529914109215</c:v>
                </c:pt>
                <c:pt idx="53">
                  <c:v>7.3149498486108975</c:v>
                </c:pt>
                <c:pt idx="54">
                  <c:v>7.4872504934794701</c:v>
                </c:pt>
                <c:pt idx="55">
                  <c:v>7.6094997465208598</c:v>
                </c:pt>
                <c:pt idx="56">
                  <c:v>7.7043236340042807</c:v>
                </c:pt>
              </c:numCache>
            </c:numRef>
          </c:xVal>
          <c:yVal>
            <c:numRef>
              <c:f>'G-R'!$BA$3:$BA$59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50</c:v>
                </c:pt>
                <c:pt idx="26">
                  <c:v>75</c:v>
                </c:pt>
                <c:pt idx="27">
                  <c:v>100</c:v>
                </c:pt>
                <c:pt idx="28">
                  <c:v>125</c:v>
                </c:pt>
                <c:pt idx="29">
                  <c:v>145</c:v>
                </c:pt>
                <c:pt idx="30">
                  <c:v>150</c:v>
                </c:pt>
                <c:pt idx="31">
                  <c:v>175</c:v>
                </c:pt>
                <c:pt idx="32">
                  <c:v>200</c:v>
                </c:pt>
                <c:pt idx="33">
                  <c:v>300</c:v>
                </c:pt>
                <c:pt idx="34">
                  <c:v>400</c:v>
                </c:pt>
                <c:pt idx="35">
                  <c:v>475</c:v>
                </c:pt>
                <c:pt idx="36">
                  <c:v>500</c:v>
                </c:pt>
                <c:pt idx="37">
                  <c:v>600</c:v>
                </c:pt>
                <c:pt idx="38">
                  <c:v>700</c:v>
                </c:pt>
                <c:pt idx="39">
                  <c:v>800</c:v>
                </c:pt>
                <c:pt idx="40">
                  <c:v>900</c:v>
                </c:pt>
                <c:pt idx="41">
                  <c:v>975</c:v>
                </c:pt>
                <c:pt idx="42">
                  <c:v>1000</c:v>
                </c:pt>
                <c:pt idx="43">
                  <c:v>1100</c:v>
                </c:pt>
                <c:pt idx="44">
                  <c:v>1200</c:v>
                </c:pt>
                <c:pt idx="45">
                  <c:v>1300</c:v>
                </c:pt>
                <c:pt idx="46">
                  <c:v>1400</c:v>
                </c:pt>
                <c:pt idx="47">
                  <c:v>1500</c:v>
                </c:pt>
                <c:pt idx="48">
                  <c:v>1600</c:v>
                </c:pt>
                <c:pt idx="49">
                  <c:v>1700</c:v>
                </c:pt>
                <c:pt idx="50">
                  <c:v>1800</c:v>
                </c:pt>
                <c:pt idx="51">
                  <c:v>1900</c:v>
                </c:pt>
                <c:pt idx="52">
                  <c:v>2475</c:v>
                </c:pt>
                <c:pt idx="53">
                  <c:v>4000</c:v>
                </c:pt>
                <c:pt idx="54">
                  <c:v>6000</c:v>
                </c:pt>
                <c:pt idx="55">
                  <c:v>8000</c:v>
                </c:pt>
                <c:pt idx="56">
                  <c:v>10000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Kijko!$G$1:$G$2</c:f>
              <c:strCache>
                <c:ptCount val="2"/>
                <c:pt idx="0">
                  <c:v>Kijko Method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00B0F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Kijko!$A$3:$A$34</c:f>
              <c:numCache>
                <c:formatCode>General</c:formatCode>
                <c:ptCount val="32"/>
                <c:pt idx="0">
                  <c:v>4.3</c:v>
                </c:pt>
                <c:pt idx="1">
                  <c:v>4.4000000000000004</c:v>
                </c:pt>
                <c:pt idx="2">
                  <c:v>4.5</c:v>
                </c:pt>
                <c:pt idx="3">
                  <c:v>4.5999999999999996</c:v>
                </c:pt>
                <c:pt idx="4">
                  <c:v>4.7</c:v>
                </c:pt>
                <c:pt idx="5">
                  <c:v>4.8</c:v>
                </c:pt>
                <c:pt idx="6">
                  <c:v>4.9000000000000004</c:v>
                </c:pt>
                <c:pt idx="7">
                  <c:v>5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5.4</c:v>
                </c:pt>
                <c:pt idx="12">
                  <c:v>5.5</c:v>
                </c:pt>
                <c:pt idx="13">
                  <c:v>5.6</c:v>
                </c:pt>
                <c:pt idx="14">
                  <c:v>5.7</c:v>
                </c:pt>
                <c:pt idx="15">
                  <c:v>5.8</c:v>
                </c:pt>
                <c:pt idx="16">
                  <c:v>5.9</c:v>
                </c:pt>
                <c:pt idx="17">
                  <c:v>6</c:v>
                </c:pt>
                <c:pt idx="18">
                  <c:v>6.1</c:v>
                </c:pt>
                <c:pt idx="19">
                  <c:v>6.2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  <c:pt idx="23">
                  <c:v>6.6</c:v>
                </c:pt>
                <c:pt idx="24">
                  <c:v>6.7</c:v>
                </c:pt>
                <c:pt idx="25">
                  <c:v>6.8</c:v>
                </c:pt>
                <c:pt idx="26">
                  <c:v>6.9</c:v>
                </c:pt>
                <c:pt idx="27">
                  <c:v>7</c:v>
                </c:pt>
                <c:pt idx="28">
                  <c:v>7.1</c:v>
                </c:pt>
                <c:pt idx="29">
                  <c:v>7.2</c:v>
                </c:pt>
                <c:pt idx="30">
                  <c:v>7.3</c:v>
                </c:pt>
                <c:pt idx="31">
                  <c:v>7.4</c:v>
                </c:pt>
              </c:numCache>
            </c:numRef>
          </c:xVal>
          <c:yVal>
            <c:numRef>
              <c:f>Kijko!$G$3:$G$34</c:f>
              <c:numCache>
                <c:formatCode>General</c:formatCode>
                <c:ptCount val="32"/>
                <c:pt idx="0">
                  <c:v>10.1</c:v>
                </c:pt>
                <c:pt idx="1">
                  <c:v>12</c:v>
                </c:pt>
                <c:pt idx="2">
                  <c:v>14.5</c:v>
                </c:pt>
                <c:pt idx="3">
                  <c:v>17.5</c:v>
                </c:pt>
                <c:pt idx="4">
                  <c:v>21.1</c:v>
                </c:pt>
                <c:pt idx="5">
                  <c:v>25.4</c:v>
                </c:pt>
                <c:pt idx="6">
                  <c:v>30.6</c:v>
                </c:pt>
                <c:pt idx="7">
                  <c:v>36.9</c:v>
                </c:pt>
                <c:pt idx="8">
                  <c:v>44.6</c:v>
                </c:pt>
                <c:pt idx="9">
                  <c:v>53.8</c:v>
                </c:pt>
                <c:pt idx="10">
                  <c:v>65</c:v>
                </c:pt>
                <c:pt idx="11">
                  <c:v>78.599999999999994</c:v>
                </c:pt>
                <c:pt idx="12">
                  <c:v>95</c:v>
                </c:pt>
                <c:pt idx="13">
                  <c:v>115.1</c:v>
                </c:pt>
                <c:pt idx="14">
                  <c:v>139.5</c:v>
                </c:pt>
                <c:pt idx="15">
                  <c:v>169.4</c:v>
                </c:pt>
                <c:pt idx="16">
                  <c:v>206.1</c:v>
                </c:pt>
                <c:pt idx="17">
                  <c:v>251.3</c:v>
                </c:pt>
                <c:pt idx="18">
                  <c:v>307.3</c:v>
                </c:pt>
                <c:pt idx="19">
                  <c:v>377</c:v>
                </c:pt>
                <c:pt idx="20">
                  <c:v>464.6</c:v>
                </c:pt>
                <c:pt idx="21">
                  <c:v>575.79999999999995</c:v>
                </c:pt>
                <c:pt idx="22">
                  <c:v>718.6</c:v>
                </c:pt>
                <c:pt idx="23">
                  <c:v>905.1</c:v>
                </c:pt>
                <c:pt idx="24">
                  <c:v>1153.8</c:v>
                </c:pt>
                <c:pt idx="25">
                  <c:v>1495.1</c:v>
                </c:pt>
                <c:pt idx="26">
                  <c:v>1982.1</c:v>
                </c:pt>
                <c:pt idx="27">
                  <c:v>2717.1</c:v>
                </c:pt>
                <c:pt idx="28">
                  <c:v>3926.9</c:v>
                </c:pt>
                <c:pt idx="29">
                  <c:v>6231.5</c:v>
                </c:pt>
                <c:pt idx="30">
                  <c:v>12158.9</c:v>
                </c:pt>
                <c:pt idx="31">
                  <c:v>57943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830880"/>
        <c:axId val="553812960"/>
      </c:scatterChart>
      <c:valAx>
        <c:axId val="553830880"/>
        <c:scaling>
          <c:orientation val="minMax"/>
          <c:max val="8"/>
          <c:min val="3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Magnitude (Ms)</a:t>
                </a:r>
              </a:p>
            </c:rich>
          </c:tx>
          <c:layout>
            <c:manualLayout>
              <c:xMode val="edge"/>
              <c:yMode val="edge"/>
              <c:x val="0.42564721152845791"/>
              <c:y val="0.897814190572580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53812960"/>
        <c:crosses val="autoZero"/>
        <c:crossBetween val="midCat"/>
        <c:majorUnit val="0.5"/>
      </c:valAx>
      <c:valAx>
        <c:axId val="553812960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Returne Period (year)</a:t>
                </a:r>
              </a:p>
            </c:rich>
          </c:tx>
          <c:layout>
            <c:manualLayout>
              <c:xMode val="edge"/>
              <c:yMode val="edge"/>
              <c:x val="6.9908808454819003E-3"/>
              <c:y val="0.221577145201628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53830880"/>
        <c:crosses val="autoZero"/>
        <c:crossBetween val="midCat"/>
      </c:valAx>
      <c:spPr>
        <a:ln w="25400"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5220413665649285"/>
          <c:y val="9.7685228590988868E-2"/>
          <c:w val="0.38498780816069172"/>
          <c:h val="0.16056461200954447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6076789538898"/>
          <c:y val="5.9108905310969219E-2"/>
          <c:w val="0.75161113855598383"/>
          <c:h val="0.75756622405722973"/>
        </c:manualLayout>
      </c:layout>
      <c:lineChart>
        <c:grouping val="standard"/>
        <c:varyColors val="0"/>
        <c:ser>
          <c:idx val="1"/>
          <c:order val="0"/>
          <c:tx>
            <c:strRef>
              <c:f>Kijko!$C$2</c:f>
              <c:strCache>
                <c:ptCount val="1"/>
                <c:pt idx="0">
                  <c:v>T=1(year)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Kijko!$A$3:$A$34</c:f>
              <c:numCache>
                <c:formatCode>General</c:formatCode>
                <c:ptCount val="32"/>
                <c:pt idx="0">
                  <c:v>4.3</c:v>
                </c:pt>
                <c:pt idx="1">
                  <c:v>4.4000000000000004</c:v>
                </c:pt>
                <c:pt idx="2">
                  <c:v>4.5</c:v>
                </c:pt>
                <c:pt idx="3">
                  <c:v>4.5999999999999996</c:v>
                </c:pt>
                <c:pt idx="4">
                  <c:v>4.7</c:v>
                </c:pt>
                <c:pt idx="5">
                  <c:v>4.8</c:v>
                </c:pt>
                <c:pt idx="6">
                  <c:v>4.9000000000000004</c:v>
                </c:pt>
                <c:pt idx="7">
                  <c:v>5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5.4</c:v>
                </c:pt>
                <c:pt idx="12">
                  <c:v>5.5</c:v>
                </c:pt>
                <c:pt idx="13">
                  <c:v>5.6</c:v>
                </c:pt>
                <c:pt idx="14">
                  <c:v>5.7</c:v>
                </c:pt>
                <c:pt idx="15">
                  <c:v>5.8</c:v>
                </c:pt>
                <c:pt idx="16">
                  <c:v>5.9</c:v>
                </c:pt>
                <c:pt idx="17">
                  <c:v>6</c:v>
                </c:pt>
                <c:pt idx="18">
                  <c:v>6.1</c:v>
                </c:pt>
                <c:pt idx="19">
                  <c:v>6.2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  <c:pt idx="23">
                  <c:v>6.6</c:v>
                </c:pt>
                <c:pt idx="24">
                  <c:v>6.7</c:v>
                </c:pt>
                <c:pt idx="25">
                  <c:v>6.8</c:v>
                </c:pt>
                <c:pt idx="26">
                  <c:v>6.9</c:v>
                </c:pt>
                <c:pt idx="27">
                  <c:v>7</c:v>
                </c:pt>
                <c:pt idx="28">
                  <c:v>7.1</c:v>
                </c:pt>
                <c:pt idx="29">
                  <c:v>7.2</c:v>
                </c:pt>
                <c:pt idx="30">
                  <c:v>7.3</c:v>
                </c:pt>
                <c:pt idx="31">
                  <c:v>7.4</c:v>
                </c:pt>
              </c:numCache>
            </c:numRef>
          </c:cat>
          <c:val>
            <c:numRef>
              <c:f>Kijko!$C$3:$C$34</c:f>
              <c:numCache>
                <c:formatCode>General</c:formatCode>
                <c:ptCount val="32"/>
                <c:pt idx="0">
                  <c:v>0.99294499999999997</c:v>
                </c:pt>
                <c:pt idx="1">
                  <c:v>0.83711999999999998</c:v>
                </c:pt>
                <c:pt idx="2">
                  <c:v>0.69970200000000005</c:v>
                </c:pt>
                <c:pt idx="3">
                  <c:v>0.58407200000000004</c:v>
                </c:pt>
                <c:pt idx="4">
                  <c:v>0.48698599999999997</c:v>
                </c:pt>
                <c:pt idx="5">
                  <c:v>0.40562100000000001</c:v>
                </c:pt>
                <c:pt idx="6">
                  <c:v>0.33753</c:v>
                </c:pt>
                <c:pt idx="7">
                  <c:v>0.28062300000000001</c:v>
                </c:pt>
                <c:pt idx="8">
                  <c:v>0.23310900000000001</c:v>
                </c:pt>
                <c:pt idx="9">
                  <c:v>0.19347400000000001</c:v>
                </c:pt>
                <c:pt idx="10">
                  <c:v>0.16043499999999999</c:v>
                </c:pt>
                <c:pt idx="11">
                  <c:v>0.132911</c:v>
                </c:pt>
                <c:pt idx="12">
                  <c:v>0.10999100000000001</c:v>
                </c:pt>
                <c:pt idx="13">
                  <c:v>9.0913999999999995E-2</c:v>
                </c:pt>
                <c:pt idx="14">
                  <c:v>7.5040999999999997E-2</c:v>
                </c:pt>
                <c:pt idx="15">
                  <c:v>6.1837999999999997E-2</c:v>
                </c:pt>
                <c:pt idx="16">
                  <c:v>5.0858E-2</c:v>
                </c:pt>
                <c:pt idx="17">
                  <c:v>4.1729000000000002E-2</c:v>
                </c:pt>
                <c:pt idx="18">
                  <c:v>3.4139000000000003E-2</c:v>
                </c:pt>
                <c:pt idx="19">
                  <c:v>2.7831000000000002E-2</c:v>
                </c:pt>
                <c:pt idx="20">
                  <c:v>2.2588E-2</c:v>
                </c:pt>
                <c:pt idx="21">
                  <c:v>1.8231000000000001E-2</c:v>
                </c:pt>
                <c:pt idx="22">
                  <c:v>1.461E-2</c:v>
                </c:pt>
                <c:pt idx="23">
                  <c:v>1.1601999999999999E-2</c:v>
                </c:pt>
                <c:pt idx="24">
                  <c:v>9.1020000000000007E-3</c:v>
                </c:pt>
                <c:pt idx="25">
                  <c:v>7.025E-3</c:v>
                </c:pt>
                <c:pt idx="26">
                  <c:v>5.2989999999999999E-3</c:v>
                </c:pt>
                <c:pt idx="27">
                  <c:v>3.8660000000000001E-3</c:v>
                </c:pt>
                <c:pt idx="28">
                  <c:v>2.6749999999999999E-3</c:v>
                </c:pt>
                <c:pt idx="29">
                  <c:v>1.686E-3</c:v>
                </c:pt>
                <c:pt idx="30">
                  <c:v>8.6399999999999997E-4</c:v>
                </c:pt>
                <c:pt idx="31">
                  <c:v>1.8200000000000001E-4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Kijko!$D$2</c:f>
              <c:strCache>
                <c:ptCount val="1"/>
                <c:pt idx="0">
                  <c:v>T=475(year)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  <a:prstDash val="lgDashDot"/>
            </a:ln>
          </c:spPr>
          <c:marker>
            <c:symbol val="none"/>
          </c:marker>
          <c:dPt>
            <c:idx val="26"/>
            <c:bubble3D val="0"/>
            <c:spPr>
              <a:ln>
                <a:solidFill>
                  <a:schemeClr val="bg2">
                    <a:lumMod val="50000"/>
                  </a:schemeClr>
                </a:solidFill>
                <a:prstDash val="lgDash"/>
              </a:ln>
            </c:spPr>
          </c:dPt>
          <c:cat>
            <c:numRef>
              <c:f>Kijko!$A$3:$A$34</c:f>
              <c:numCache>
                <c:formatCode>General</c:formatCode>
                <c:ptCount val="32"/>
                <c:pt idx="0">
                  <c:v>4.3</c:v>
                </c:pt>
                <c:pt idx="1">
                  <c:v>4.4000000000000004</c:v>
                </c:pt>
                <c:pt idx="2">
                  <c:v>4.5</c:v>
                </c:pt>
                <c:pt idx="3">
                  <c:v>4.5999999999999996</c:v>
                </c:pt>
                <c:pt idx="4">
                  <c:v>4.7</c:v>
                </c:pt>
                <c:pt idx="5">
                  <c:v>4.8</c:v>
                </c:pt>
                <c:pt idx="6">
                  <c:v>4.9000000000000004</c:v>
                </c:pt>
                <c:pt idx="7">
                  <c:v>5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5.4</c:v>
                </c:pt>
                <c:pt idx="12">
                  <c:v>5.5</c:v>
                </c:pt>
                <c:pt idx="13">
                  <c:v>5.6</c:v>
                </c:pt>
                <c:pt idx="14">
                  <c:v>5.7</c:v>
                </c:pt>
                <c:pt idx="15">
                  <c:v>5.8</c:v>
                </c:pt>
                <c:pt idx="16">
                  <c:v>5.9</c:v>
                </c:pt>
                <c:pt idx="17">
                  <c:v>6</c:v>
                </c:pt>
                <c:pt idx="18">
                  <c:v>6.1</c:v>
                </c:pt>
                <c:pt idx="19">
                  <c:v>6.2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  <c:pt idx="23">
                  <c:v>6.6</c:v>
                </c:pt>
                <c:pt idx="24">
                  <c:v>6.7</c:v>
                </c:pt>
                <c:pt idx="25">
                  <c:v>6.8</c:v>
                </c:pt>
                <c:pt idx="26">
                  <c:v>6.9</c:v>
                </c:pt>
                <c:pt idx="27">
                  <c:v>7</c:v>
                </c:pt>
                <c:pt idx="28">
                  <c:v>7.1</c:v>
                </c:pt>
                <c:pt idx="29">
                  <c:v>7.2</c:v>
                </c:pt>
                <c:pt idx="30">
                  <c:v>7.3</c:v>
                </c:pt>
                <c:pt idx="31">
                  <c:v>7.4</c:v>
                </c:pt>
              </c:numCache>
            </c:numRef>
          </c:cat>
          <c:val>
            <c:numRef>
              <c:f>Kijko!$D$3:$D$34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0.99999700000000002</c:v>
                </c:pt>
                <c:pt idx="8">
                  <c:v>0.99997599999999998</c:v>
                </c:pt>
                <c:pt idx="9">
                  <c:v>0.99985299999999999</c:v>
                </c:pt>
                <c:pt idx="10">
                  <c:v>0.99933099999999997</c:v>
                </c:pt>
                <c:pt idx="11">
                  <c:v>0.99763500000000005</c:v>
                </c:pt>
                <c:pt idx="12">
                  <c:v>0.99325399999999997</c:v>
                </c:pt>
                <c:pt idx="13">
                  <c:v>0.98388600000000004</c:v>
                </c:pt>
                <c:pt idx="14">
                  <c:v>0.96678500000000001</c:v>
                </c:pt>
                <c:pt idx="15">
                  <c:v>0.93942800000000004</c:v>
                </c:pt>
                <c:pt idx="16">
                  <c:v>0.90022599999999997</c:v>
                </c:pt>
                <c:pt idx="17">
                  <c:v>0.84897199999999995</c:v>
                </c:pt>
                <c:pt idx="18">
                  <c:v>0.78688599999999997</c:v>
                </c:pt>
                <c:pt idx="19">
                  <c:v>0.71631400000000001</c:v>
                </c:pt>
                <c:pt idx="20">
                  <c:v>0.64022699999999999</c:v>
                </c:pt>
                <c:pt idx="21">
                  <c:v>0.56172800000000001</c:v>
                </c:pt>
                <c:pt idx="22">
                  <c:v>0.48365000000000002</c:v>
                </c:pt>
                <c:pt idx="23">
                  <c:v>0.40831899999999999</c:v>
                </c:pt>
                <c:pt idx="24">
                  <c:v>0.337455</c:v>
                </c:pt>
                <c:pt idx="25">
                  <c:v>0.27218100000000001</c:v>
                </c:pt>
                <c:pt idx="26">
                  <c:v>0.21309700000000001</c:v>
                </c:pt>
                <c:pt idx="27">
                  <c:v>0.160388</c:v>
                </c:pt>
                <c:pt idx="28">
                  <c:v>0.113931</c:v>
                </c:pt>
                <c:pt idx="29">
                  <c:v>7.3391999999999999E-2</c:v>
                </c:pt>
                <c:pt idx="30">
                  <c:v>3.8311999999999999E-2</c:v>
                </c:pt>
                <c:pt idx="31">
                  <c:v>8.1650000000000004E-3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Kijko!$E$2</c:f>
              <c:strCache>
                <c:ptCount val="1"/>
                <c:pt idx="0">
                  <c:v>T=975(year)</c:v>
                </c:pt>
              </c:strCache>
            </c:strRef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Kijko!$A$3:$A$34</c:f>
              <c:numCache>
                <c:formatCode>General</c:formatCode>
                <c:ptCount val="32"/>
                <c:pt idx="0">
                  <c:v>4.3</c:v>
                </c:pt>
                <c:pt idx="1">
                  <c:v>4.4000000000000004</c:v>
                </c:pt>
                <c:pt idx="2">
                  <c:v>4.5</c:v>
                </c:pt>
                <c:pt idx="3">
                  <c:v>4.5999999999999996</c:v>
                </c:pt>
                <c:pt idx="4">
                  <c:v>4.7</c:v>
                </c:pt>
                <c:pt idx="5">
                  <c:v>4.8</c:v>
                </c:pt>
                <c:pt idx="6">
                  <c:v>4.9000000000000004</c:v>
                </c:pt>
                <c:pt idx="7">
                  <c:v>5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5.4</c:v>
                </c:pt>
                <c:pt idx="12">
                  <c:v>5.5</c:v>
                </c:pt>
                <c:pt idx="13">
                  <c:v>5.6</c:v>
                </c:pt>
                <c:pt idx="14">
                  <c:v>5.7</c:v>
                </c:pt>
                <c:pt idx="15">
                  <c:v>5.8</c:v>
                </c:pt>
                <c:pt idx="16">
                  <c:v>5.9</c:v>
                </c:pt>
                <c:pt idx="17">
                  <c:v>6</c:v>
                </c:pt>
                <c:pt idx="18">
                  <c:v>6.1</c:v>
                </c:pt>
                <c:pt idx="19">
                  <c:v>6.2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  <c:pt idx="23">
                  <c:v>6.6</c:v>
                </c:pt>
                <c:pt idx="24">
                  <c:v>6.7</c:v>
                </c:pt>
                <c:pt idx="25">
                  <c:v>6.8</c:v>
                </c:pt>
                <c:pt idx="26">
                  <c:v>6.9</c:v>
                </c:pt>
                <c:pt idx="27">
                  <c:v>7</c:v>
                </c:pt>
                <c:pt idx="28">
                  <c:v>7.1</c:v>
                </c:pt>
                <c:pt idx="29">
                  <c:v>7.2</c:v>
                </c:pt>
                <c:pt idx="30">
                  <c:v>7.3</c:v>
                </c:pt>
                <c:pt idx="31">
                  <c:v>7.4</c:v>
                </c:pt>
              </c:numCache>
            </c:numRef>
          </c:cat>
          <c:val>
            <c:numRef>
              <c:f>Kijko!$E$3:$E$34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0.999996</c:v>
                </c:pt>
                <c:pt idx="12">
                  <c:v>0.99996499999999999</c:v>
                </c:pt>
                <c:pt idx="13">
                  <c:v>0.99979099999999999</c:v>
                </c:pt>
                <c:pt idx="14">
                  <c:v>0.99907800000000002</c:v>
                </c:pt>
                <c:pt idx="15">
                  <c:v>0.996834</c:v>
                </c:pt>
                <c:pt idx="16">
                  <c:v>0.99118200000000001</c:v>
                </c:pt>
                <c:pt idx="17">
                  <c:v>0.97935099999999997</c:v>
                </c:pt>
                <c:pt idx="18">
                  <c:v>0.95813199999999998</c:v>
                </c:pt>
                <c:pt idx="19">
                  <c:v>0.92468600000000001</c:v>
                </c:pt>
                <c:pt idx="20">
                  <c:v>0.87734400000000001</c:v>
                </c:pt>
                <c:pt idx="21">
                  <c:v>0.81607799999999997</c:v>
                </c:pt>
                <c:pt idx="22">
                  <c:v>0.74249799999999999</c:v>
                </c:pt>
                <c:pt idx="23">
                  <c:v>0.65945100000000001</c:v>
                </c:pt>
                <c:pt idx="24">
                  <c:v>0.57044300000000003</c:v>
                </c:pt>
                <c:pt idx="25">
                  <c:v>0.47906300000000002</c:v>
                </c:pt>
                <c:pt idx="26">
                  <c:v>0.38854499999999997</c:v>
                </c:pt>
                <c:pt idx="27">
                  <c:v>0.30150900000000003</c:v>
                </c:pt>
                <c:pt idx="28">
                  <c:v>0.219864</c:v>
                </c:pt>
                <c:pt idx="29">
                  <c:v>0.14483599999999999</c:v>
                </c:pt>
                <c:pt idx="30">
                  <c:v>7.7055999999999999E-2</c:v>
                </c:pt>
                <c:pt idx="31">
                  <c:v>1.6687E-2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Kijko!$F$2</c:f>
              <c:strCache>
                <c:ptCount val="1"/>
                <c:pt idx="0">
                  <c:v>T=2475(year)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Kijko!$A$3:$A$34</c:f>
              <c:numCache>
                <c:formatCode>General</c:formatCode>
                <c:ptCount val="32"/>
                <c:pt idx="0">
                  <c:v>4.3</c:v>
                </c:pt>
                <c:pt idx="1">
                  <c:v>4.4000000000000004</c:v>
                </c:pt>
                <c:pt idx="2">
                  <c:v>4.5</c:v>
                </c:pt>
                <c:pt idx="3">
                  <c:v>4.5999999999999996</c:v>
                </c:pt>
                <c:pt idx="4">
                  <c:v>4.7</c:v>
                </c:pt>
                <c:pt idx="5">
                  <c:v>4.8</c:v>
                </c:pt>
                <c:pt idx="6">
                  <c:v>4.9000000000000004</c:v>
                </c:pt>
                <c:pt idx="7">
                  <c:v>5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5.4</c:v>
                </c:pt>
                <c:pt idx="12">
                  <c:v>5.5</c:v>
                </c:pt>
                <c:pt idx="13">
                  <c:v>5.6</c:v>
                </c:pt>
                <c:pt idx="14">
                  <c:v>5.7</c:v>
                </c:pt>
                <c:pt idx="15">
                  <c:v>5.8</c:v>
                </c:pt>
                <c:pt idx="16">
                  <c:v>5.9</c:v>
                </c:pt>
                <c:pt idx="17">
                  <c:v>6</c:v>
                </c:pt>
                <c:pt idx="18">
                  <c:v>6.1</c:v>
                </c:pt>
                <c:pt idx="19">
                  <c:v>6.2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  <c:pt idx="23">
                  <c:v>6.6</c:v>
                </c:pt>
                <c:pt idx="24">
                  <c:v>6.7</c:v>
                </c:pt>
                <c:pt idx="25">
                  <c:v>6.8</c:v>
                </c:pt>
                <c:pt idx="26">
                  <c:v>6.9</c:v>
                </c:pt>
                <c:pt idx="27">
                  <c:v>7</c:v>
                </c:pt>
                <c:pt idx="28">
                  <c:v>7.1</c:v>
                </c:pt>
                <c:pt idx="29">
                  <c:v>7.2</c:v>
                </c:pt>
                <c:pt idx="30">
                  <c:v>7.3</c:v>
                </c:pt>
                <c:pt idx="31">
                  <c:v>7.4</c:v>
                </c:pt>
              </c:numCache>
            </c:numRef>
          </c:cat>
          <c:val>
            <c:numRef>
              <c:f>Kijko!$F$3:$F$34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0.99999400000000005</c:v>
                </c:pt>
                <c:pt idx="17">
                  <c:v>0.99994700000000003</c:v>
                </c:pt>
                <c:pt idx="18">
                  <c:v>0.99968299999999999</c:v>
                </c:pt>
                <c:pt idx="19">
                  <c:v>0.99859100000000001</c:v>
                </c:pt>
                <c:pt idx="20">
                  <c:v>0.99514000000000002</c:v>
                </c:pt>
                <c:pt idx="21">
                  <c:v>0.98640799999999995</c:v>
                </c:pt>
                <c:pt idx="22">
                  <c:v>0.96806300000000001</c:v>
                </c:pt>
                <c:pt idx="23">
                  <c:v>0.93506800000000001</c:v>
                </c:pt>
                <c:pt idx="24">
                  <c:v>0.88293200000000005</c:v>
                </c:pt>
                <c:pt idx="25">
                  <c:v>0.80898400000000004</c:v>
                </c:pt>
                <c:pt idx="26">
                  <c:v>0.71312399999999998</c:v>
                </c:pt>
                <c:pt idx="27">
                  <c:v>0.597831</c:v>
                </c:pt>
                <c:pt idx="28">
                  <c:v>0.46755099999999999</c:v>
                </c:pt>
                <c:pt idx="29">
                  <c:v>0.32778200000000002</c:v>
                </c:pt>
                <c:pt idx="30">
                  <c:v>0.184171</c:v>
                </c:pt>
                <c:pt idx="31">
                  <c:v>4.1817E-2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713920"/>
        <c:axId val="386714480"/>
      </c:lineChart>
      <c:catAx>
        <c:axId val="386713920"/>
        <c:scaling>
          <c:orientation val="minMax"/>
        </c:scaling>
        <c:delete val="0"/>
        <c:axPos val="b"/>
        <c:majorGridlines/>
        <c:numFmt formatCode="#,##0.0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3867144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86714480"/>
        <c:scaling>
          <c:logBase val="10"/>
          <c:orientation val="minMax"/>
          <c:max val="1"/>
          <c:min val="1.0000000000000005E-2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Probability of Exceedance</a:t>
                </a:r>
              </a:p>
            </c:rich>
          </c:tx>
          <c:layout>
            <c:manualLayout>
              <c:xMode val="edge"/>
              <c:yMode val="edge"/>
              <c:x val="1.4168456605532585E-2"/>
              <c:y val="0.16188107075799241"/>
            </c:manualLayout>
          </c:layout>
          <c:overlay val="0"/>
        </c:title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86713920"/>
        <c:crosses val="autoZero"/>
        <c:crossBetween val="midCat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014067603164717"/>
          <c:y val="0.43770903148208296"/>
          <c:w val="0.27332985927751191"/>
          <c:h val="0.37448075460609181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4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28094895198799"/>
          <c:y val="6.8057481921569823E-2"/>
          <c:w val="0.7547603292917896"/>
          <c:h val="0.72169305767099334"/>
        </c:manualLayout>
      </c:layout>
      <c:lineChart>
        <c:grouping val="standard"/>
        <c:varyColors val="0"/>
        <c:ser>
          <c:idx val="0"/>
          <c:order val="0"/>
          <c:tx>
            <c:strRef>
              <c:f>Kijko!$B$1</c:f>
              <c:strCache>
                <c:ptCount val="1"/>
                <c:pt idx="0">
                  <c:v>Annual Probability of Exceedance (λ)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Kijko!$A$3:$A$34</c:f>
              <c:numCache>
                <c:formatCode>General</c:formatCode>
                <c:ptCount val="32"/>
                <c:pt idx="0">
                  <c:v>4.3</c:v>
                </c:pt>
                <c:pt idx="1">
                  <c:v>4.4000000000000004</c:v>
                </c:pt>
                <c:pt idx="2">
                  <c:v>4.5</c:v>
                </c:pt>
                <c:pt idx="3">
                  <c:v>4.5999999999999996</c:v>
                </c:pt>
                <c:pt idx="4">
                  <c:v>4.7</c:v>
                </c:pt>
                <c:pt idx="5">
                  <c:v>4.8</c:v>
                </c:pt>
                <c:pt idx="6">
                  <c:v>4.9000000000000004</c:v>
                </c:pt>
                <c:pt idx="7">
                  <c:v>5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5.4</c:v>
                </c:pt>
                <c:pt idx="12">
                  <c:v>5.5</c:v>
                </c:pt>
                <c:pt idx="13">
                  <c:v>5.6</c:v>
                </c:pt>
                <c:pt idx="14">
                  <c:v>5.7</c:v>
                </c:pt>
                <c:pt idx="15">
                  <c:v>5.8</c:v>
                </c:pt>
                <c:pt idx="16">
                  <c:v>5.9</c:v>
                </c:pt>
                <c:pt idx="17">
                  <c:v>6</c:v>
                </c:pt>
                <c:pt idx="18">
                  <c:v>6.1</c:v>
                </c:pt>
                <c:pt idx="19">
                  <c:v>6.2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  <c:pt idx="23">
                  <c:v>6.6</c:v>
                </c:pt>
                <c:pt idx="24">
                  <c:v>6.7</c:v>
                </c:pt>
                <c:pt idx="25">
                  <c:v>6.8</c:v>
                </c:pt>
                <c:pt idx="26">
                  <c:v>6.9</c:v>
                </c:pt>
                <c:pt idx="27">
                  <c:v>7</c:v>
                </c:pt>
                <c:pt idx="28">
                  <c:v>7.1</c:v>
                </c:pt>
                <c:pt idx="29">
                  <c:v>7.2</c:v>
                </c:pt>
                <c:pt idx="30">
                  <c:v>7.3</c:v>
                </c:pt>
                <c:pt idx="31">
                  <c:v>7.4</c:v>
                </c:pt>
              </c:numCache>
            </c:numRef>
          </c:cat>
          <c:val>
            <c:numRef>
              <c:f>Kijko!$B$3:$B$34</c:f>
              <c:numCache>
                <c:formatCode>0.00E+00</c:formatCode>
                <c:ptCount val="32"/>
                <c:pt idx="0">
                  <c:v>9.9299999999999999E-2</c:v>
                </c:pt>
                <c:pt idx="1">
                  <c:v>8.3000000000000004E-2</c:v>
                </c:pt>
                <c:pt idx="2">
                  <c:v>6.8900000000000003E-2</c:v>
                </c:pt>
                <c:pt idx="3">
                  <c:v>5.7200000000000001E-2</c:v>
                </c:pt>
                <c:pt idx="4">
                  <c:v>4.7500000000000001E-2</c:v>
                </c:pt>
                <c:pt idx="5">
                  <c:v>3.9399999999999998E-2</c:v>
                </c:pt>
                <c:pt idx="6">
                  <c:v>3.27E-2</c:v>
                </c:pt>
                <c:pt idx="7">
                  <c:v>2.7099999999999999E-2</c:v>
                </c:pt>
                <c:pt idx="8">
                  <c:v>2.24E-2</c:v>
                </c:pt>
                <c:pt idx="9">
                  <c:v>1.8599999999999998E-2</c:v>
                </c:pt>
                <c:pt idx="10">
                  <c:v>1.54E-2</c:v>
                </c:pt>
                <c:pt idx="11">
                  <c:v>1.2699999999999999E-2</c:v>
                </c:pt>
                <c:pt idx="12">
                  <c:v>1.0500000000000001E-2</c:v>
                </c:pt>
                <c:pt idx="13">
                  <c:v>8.6899999999999998E-3</c:v>
                </c:pt>
                <c:pt idx="14">
                  <c:v>7.1700000000000002E-3</c:v>
                </c:pt>
                <c:pt idx="15">
                  <c:v>5.8999999999999999E-3</c:v>
                </c:pt>
                <c:pt idx="16">
                  <c:v>4.8500000000000001E-3</c:v>
                </c:pt>
                <c:pt idx="17">
                  <c:v>3.98E-3</c:v>
                </c:pt>
                <c:pt idx="18">
                  <c:v>3.2499999999999999E-3</c:v>
                </c:pt>
                <c:pt idx="19">
                  <c:v>2.65E-3</c:v>
                </c:pt>
                <c:pt idx="20">
                  <c:v>2.15E-3</c:v>
                </c:pt>
                <c:pt idx="21">
                  <c:v>1.74E-3</c:v>
                </c:pt>
                <c:pt idx="22">
                  <c:v>1.39E-3</c:v>
                </c:pt>
                <c:pt idx="23">
                  <c:v>1.1000000000000001E-3</c:v>
                </c:pt>
                <c:pt idx="24">
                  <c:v>8.6700000000000004E-4</c:v>
                </c:pt>
                <c:pt idx="25">
                  <c:v>6.69E-4</c:v>
                </c:pt>
                <c:pt idx="26">
                  <c:v>5.0500000000000002E-4</c:v>
                </c:pt>
                <c:pt idx="27">
                  <c:v>3.68E-4</c:v>
                </c:pt>
                <c:pt idx="28">
                  <c:v>2.5500000000000002E-4</c:v>
                </c:pt>
                <c:pt idx="29">
                  <c:v>1.6000000000000001E-4</c:v>
                </c:pt>
                <c:pt idx="30">
                  <c:v>8.2200000000000006E-5</c:v>
                </c:pt>
                <c:pt idx="31">
                  <c:v>1.73E-5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386721200"/>
        <c:axId val="386721760"/>
      </c:lineChart>
      <c:catAx>
        <c:axId val="386721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Magnitude(Ms)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sz="1100" b="1"/>
            </a:pPr>
            <a:endParaRPr lang="en-US"/>
          </a:p>
        </c:txPr>
        <c:crossAx val="38672176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86721760"/>
        <c:scaling>
          <c:logBase val="10"/>
          <c:orientation val="minMax"/>
          <c:max val="1"/>
          <c:min val="1.00000000000002E-4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 i="0" u="none" strike="noStrike" baseline="0" smtClean="0"/>
                  <a:t>Annual Probability of Exceedance</a:t>
                </a:r>
                <a:endParaRPr lang="en-US" sz="1400" b="1"/>
              </a:p>
            </c:rich>
          </c:tx>
          <c:layout>
            <c:manualLayout>
              <c:xMode val="edge"/>
              <c:yMode val="edge"/>
              <c:x val="3.7683864313099696E-2"/>
              <c:y val="4.4617611514535013E-2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386721200"/>
        <c:crosses val="autoZero"/>
        <c:crossBetween val="midCat"/>
        <c:majorUnit val="10"/>
      </c:valAx>
      <c:spPr>
        <a:ln w="28575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12317</xdr:colOff>
      <xdr:row>0</xdr:row>
      <xdr:rowOff>10876</xdr:rowOff>
    </xdr:from>
    <xdr:to>
      <xdr:col>14</xdr:col>
      <xdr:colOff>455727</xdr:colOff>
      <xdr:row>15</xdr:row>
      <xdr:rowOff>6568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459829</xdr:colOff>
      <xdr:row>0</xdr:row>
      <xdr:rowOff>6568</xdr:rowOff>
    </xdr:from>
    <xdr:to>
      <xdr:col>24</xdr:col>
      <xdr:colOff>289036</xdr:colOff>
      <xdr:row>15</xdr:row>
      <xdr:rowOff>6569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67236</xdr:colOff>
      <xdr:row>17</xdr:row>
      <xdr:rowOff>11206</xdr:rowOff>
    </xdr:from>
    <xdr:to>
      <xdr:col>15</xdr:col>
      <xdr:colOff>392206</xdr:colOff>
      <xdr:row>34</xdr:row>
      <xdr:rowOff>100853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89648</xdr:colOff>
      <xdr:row>0</xdr:row>
      <xdr:rowOff>0</xdr:rowOff>
    </xdr:from>
    <xdr:to>
      <xdr:col>15</xdr:col>
      <xdr:colOff>387006</xdr:colOff>
      <xdr:row>17</xdr:row>
      <xdr:rowOff>11205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0.42116</cdr:x>
      <cdr:y>0.90431</cdr:y>
    </cdr:from>
    <cdr:to>
      <cdr:x>0.66383</cdr:x>
      <cdr:y>0.98667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949129" y="3009677"/>
          <a:ext cx="1123084" cy="27410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A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mic Hazard Process Chart (2"/>
      <sheetName val="Fault"/>
      <sheetName val="Rupture Parameters (2)"/>
      <sheetName val="Subduction"/>
      <sheetName val="Depth2"/>
      <sheetName val="depth"/>
      <sheetName val="Poisson"/>
      <sheetName val="Ms &amp; mb"/>
      <sheetName val="G-R"/>
      <sheetName val="R-P"/>
      <sheetName val=" λ"/>
      <sheetName val="2800"/>
      <sheetName val="Focal"/>
      <sheetName val="Thershold Magnitude"/>
      <sheetName val="tensor"/>
      <sheetName val="NGA 2008"/>
      <sheetName val="Total Hazard"/>
      <sheetName val="EMME_Catalog_Up_to_2006_B_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Log(Nc)</v>
          </cell>
        </row>
        <row r="4">
          <cell r="B4">
            <v>1.6532125137753437</v>
          </cell>
          <cell r="F4">
            <v>4.3</v>
          </cell>
        </row>
        <row r="5">
          <cell r="B5">
            <v>1.4771212547196624</v>
          </cell>
          <cell r="F5">
            <v>4.5</v>
          </cell>
        </row>
        <row r="6">
          <cell r="B6">
            <v>1.0413926851582251</v>
          </cell>
          <cell r="F6">
            <v>4.7</v>
          </cell>
        </row>
        <row r="7">
          <cell r="B7">
            <v>0.69897000433601886</v>
          </cell>
          <cell r="F7">
            <v>4.9000000000000004</v>
          </cell>
        </row>
        <row r="8">
          <cell r="B8">
            <v>0.69897000433601886</v>
          </cell>
          <cell r="F8">
            <v>5.0999999999999996</v>
          </cell>
        </row>
        <row r="9">
          <cell r="B9">
            <v>0.6020599913279624</v>
          </cell>
          <cell r="F9">
            <v>5.3</v>
          </cell>
        </row>
        <row r="10">
          <cell r="B10">
            <v>0.47712125471966244</v>
          </cell>
          <cell r="F10">
            <v>5.5</v>
          </cell>
        </row>
        <row r="11">
          <cell r="B11">
            <v>0</v>
          </cell>
          <cell r="F11">
            <v>5.7</v>
          </cell>
        </row>
        <row r="12">
          <cell r="B12">
            <v>0</v>
          </cell>
          <cell r="F12">
            <v>5.9</v>
          </cell>
        </row>
      </sheetData>
      <sheetData sheetId="9">
        <row r="3">
          <cell r="B3" t="str">
            <v>Gutenberg-Richter</v>
          </cell>
        </row>
        <row r="5">
          <cell r="A5">
            <v>3.8085148333134922</v>
          </cell>
          <cell r="B5">
            <v>1</v>
          </cell>
        </row>
        <row r="6">
          <cell r="A6">
            <v>4.1030647312234541</v>
          </cell>
          <cell r="B6">
            <v>2</v>
          </cell>
        </row>
        <row r="7">
          <cell r="A7">
            <v>4.2753653760920267</v>
          </cell>
          <cell r="B7">
            <v>3</v>
          </cell>
        </row>
        <row r="8">
          <cell r="A8">
            <v>4.3976146291334155</v>
          </cell>
          <cell r="B8">
            <v>4</v>
          </cell>
        </row>
        <row r="9">
          <cell r="A9">
            <v>4.4924385166168364</v>
          </cell>
          <cell r="B9">
            <v>5</v>
          </cell>
        </row>
        <row r="10">
          <cell r="A10">
            <v>4.5699152740019882</v>
          </cell>
          <cell r="B10">
            <v>6</v>
          </cell>
        </row>
        <row r="11">
          <cell r="A11">
            <v>4.6354209390025884</v>
          </cell>
          <cell r="B11">
            <v>7</v>
          </cell>
        </row>
        <row r="12">
          <cell r="A12">
            <v>4.6921645270433778</v>
          </cell>
          <cell r="B12">
            <v>8</v>
          </cell>
        </row>
        <row r="13">
          <cell r="A13">
            <v>4.7422159188705608</v>
          </cell>
          <cell r="B13">
            <v>9</v>
          </cell>
        </row>
        <row r="14">
          <cell r="A14">
            <v>4.7869884145267987</v>
          </cell>
          <cell r="B14">
            <v>10</v>
          </cell>
        </row>
        <row r="15">
          <cell r="A15">
            <v>4.8274900634096021</v>
          </cell>
          <cell r="B15">
            <v>11</v>
          </cell>
        </row>
        <row r="16">
          <cell r="A16">
            <v>4.8644651719119505</v>
          </cell>
          <cell r="B16">
            <v>12</v>
          </cell>
        </row>
        <row r="17">
          <cell r="A17">
            <v>4.8984789745139192</v>
          </cell>
          <cell r="B17">
            <v>13</v>
          </cell>
        </row>
        <row r="18">
          <cell r="A18">
            <v>4.9299708369125508</v>
          </cell>
          <cell r="B18">
            <v>14</v>
          </cell>
        </row>
        <row r="19">
          <cell r="A19">
            <v>4.9592890593953713</v>
          </cell>
          <cell r="B19">
            <v>15</v>
          </cell>
        </row>
        <row r="20">
          <cell r="A20">
            <v>4.9867144249533402</v>
          </cell>
          <cell r="B20">
            <v>16</v>
          </cell>
        </row>
        <row r="21">
          <cell r="A21">
            <v>5.012476595914543</v>
          </cell>
          <cell r="B21">
            <v>17</v>
          </cell>
        </row>
        <row r="22">
          <cell r="A22">
            <v>5.0367658167805232</v>
          </cell>
          <cell r="B22">
            <v>18</v>
          </cell>
        </row>
        <row r="23">
          <cell r="A23">
            <v>5.0597414487272188</v>
          </cell>
          <cell r="B23">
            <v>19</v>
          </cell>
        </row>
        <row r="24">
          <cell r="A24">
            <v>5.081538312436761</v>
          </cell>
          <cell r="B24">
            <v>20</v>
          </cell>
        </row>
        <row r="25">
          <cell r="A25">
            <v>5.1022714817811234</v>
          </cell>
          <cell r="B25">
            <v>21</v>
          </cell>
        </row>
        <row r="26">
          <cell r="A26">
            <v>5.1220399613195644</v>
          </cell>
          <cell r="B26">
            <v>22</v>
          </cell>
        </row>
        <row r="27">
          <cell r="A27">
            <v>5.140929545659473</v>
          </cell>
          <cell r="B27">
            <v>23</v>
          </cell>
        </row>
        <row r="28">
          <cell r="A28">
            <v>5.1590150698219128</v>
          </cell>
          <cell r="B28">
            <v>24</v>
          </cell>
        </row>
        <row r="29">
          <cell r="A29">
            <v>5.1763621999201819</v>
          </cell>
          <cell r="B29">
            <v>25</v>
          </cell>
        </row>
        <row r="30">
          <cell r="A30">
            <v>5.4709120978301442</v>
          </cell>
          <cell r="B30">
            <v>50</v>
          </cell>
        </row>
        <row r="31">
          <cell r="A31">
            <v>5.6432127426987169</v>
          </cell>
          <cell r="B31">
            <v>75</v>
          </cell>
        </row>
        <row r="32">
          <cell r="A32">
            <v>5.7654619957401056</v>
          </cell>
          <cell r="B32">
            <v>100</v>
          </cell>
        </row>
        <row r="33">
          <cell r="A33">
            <v>5.8602858832235274</v>
          </cell>
          <cell r="B33">
            <v>125</v>
          </cell>
        </row>
        <row r="34">
          <cell r="A34">
            <v>5.9233563227801991</v>
          </cell>
          <cell r="B34">
            <v>145</v>
          </cell>
        </row>
        <row r="35">
          <cell r="A35">
            <v>5.9377626406086792</v>
          </cell>
          <cell r="B35">
            <v>150</v>
          </cell>
        </row>
        <row r="36">
          <cell r="A36">
            <v>6.0032683056092786</v>
          </cell>
          <cell r="B36">
            <v>175</v>
          </cell>
        </row>
        <row r="37">
          <cell r="A37">
            <v>6.060011893650068</v>
          </cell>
          <cell r="B37">
            <v>200</v>
          </cell>
        </row>
        <row r="38">
          <cell r="A38">
            <v>6.2323125385186406</v>
          </cell>
          <cell r="B38">
            <v>300</v>
          </cell>
        </row>
        <row r="39">
          <cell r="A39">
            <v>6.3545617915600303</v>
          </cell>
          <cell r="B39">
            <v>400</v>
          </cell>
        </row>
        <row r="40">
          <cell r="A40">
            <v>6.4275888153339089</v>
          </cell>
          <cell r="B40">
            <v>475</v>
          </cell>
        </row>
        <row r="41">
          <cell r="A41">
            <v>6.4493856790434512</v>
          </cell>
          <cell r="B41">
            <v>500</v>
          </cell>
        </row>
        <row r="42">
          <cell r="A42">
            <v>6.526862436428603</v>
          </cell>
          <cell r="B42">
            <v>600</v>
          </cell>
        </row>
        <row r="43">
          <cell r="A43">
            <v>6.5923681014292024</v>
          </cell>
          <cell r="B43">
            <v>700</v>
          </cell>
        </row>
        <row r="44">
          <cell r="A44">
            <v>6.6491116894699926</v>
          </cell>
          <cell r="B44">
            <v>800</v>
          </cell>
        </row>
        <row r="45">
          <cell r="A45">
            <v>6.6991630812971756</v>
          </cell>
          <cell r="B45">
            <v>900</v>
          </cell>
        </row>
        <row r="46">
          <cell r="A46">
            <v>6.7331768838991444</v>
          </cell>
          <cell r="B46">
            <v>975</v>
          </cell>
        </row>
        <row r="47">
          <cell r="A47">
            <v>6.7439355769534135</v>
          </cell>
          <cell r="B47">
            <v>1000</v>
          </cell>
        </row>
        <row r="48">
          <cell r="A48">
            <v>6.7844372258362169</v>
          </cell>
          <cell r="B48">
            <v>1100</v>
          </cell>
        </row>
        <row r="49">
          <cell r="A49">
            <v>6.8214123343385653</v>
          </cell>
          <cell r="B49">
            <v>1200</v>
          </cell>
        </row>
        <row r="50">
          <cell r="A50">
            <v>6.8554261369405332</v>
          </cell>
          <cell r="B50">
            <v>1300</v>
          </cell>
        </row>
        <row r="51">
          <cell r="A51">
            <v>6.8869179993391647</v>
          </cell>
          <cell r="B51">
            <v>1400</v>
          </cell>
        </row>
        <row r="52">
          <cell r="A52">
            <v>6.9162362218219862</v>
          </cell>
          <cell r="B52">
            <v>1500</v>
          </cell>
        </row>
        <row r="53">
          <cell r="A53">
            <v>6.9436615873799541</v>
          </cell>
          <cell r="B53">
            <v>1600</v>
          </cell>
        </row>
        <row r="54">
          <cell r="A54">
            <v>6.9694237583411569</v>
          </cell>
          <cell r="B54">
            <v>1700</v>
          </cell>
        </row>
        <row r="55">
          <cell r="A55">
            <v>6.993712979207138</v>
          </cell>
          <cell r="B55">
            <v>1800</v>
          </cell>
        </row>
        <row r="56">
          <cell r="A56">
            <v>7.0166886111538327</v>
          </cell>
          <cell r="B56">
            <v>1900</v>
          </cell>
        </row>
        <row r="57">
          <cell r="A57">
            <v>7.1290385155733613</v>
          </cell>
          <cell r="B57">
            <v>2475</v>
          </cell>
        </row>
        <row r="58">
          <cell r="A58">
            <v>7.3330353727733373</v>
          </cell>
          <cell r="B58">
            <v>4000</v>
          </cell>
        </row>
        <row r="59">
          <cell r="A59">
            <v>7.5053360176419099</v>
          </cell>
          <cell r="B59">
            <v>6000</v>
          </cell>
        </row>
        <row r="60">
          <cell r="A60">
            <v>7.6275852706832996</v>
          </cell>
          <cell r="B60">
            <v>8000</v>
          </cell>
        </row>
        <row r="61">
          <cell r="A61">
            <v>7.7224091581667205</v>
          </cell>
          <cell r="B61">
            <v>10000</v>
          </cell>
        </row>
      </sheetData>
      <sheetData sheetId="10">
        <row r="1">
          <cell r="B1" t="str">
            <v>Annual Probability of Exceedance
λ</v>
          </cell>
          <cell r="G1" t="str">
            <v>Kijko Method</v>
          </cell>
        </row>
        <row r="2">
          <cell r="C2" t="str">
            <v>T=1(year)</v>
          </cell>
          <cell r="D2" t="str">
            <v>T=475(year)</v>
          </cell>
          <cell r="E2" t="str">
            <v>T=975(year)</v>
          </cell>
          <cell r="F2" t="str">
            <v>T=2475(year)</v>
          </cell>
        </row>
        <row r="3">
          <cell r="A3">
            <v>4.3</v>
          </cell>
          <cell r="B3">
            <v>9.9299999999999999E-2</v>
          </cell>
          <cell r="C3">
            <v>0.99294499999999997</v>
          </cell>
          <cell r="D3">
            <v>1</v>
          </cell>
          <cell r="E3">
            <v>1</v>
          </cell>
          <cell r="F3">
            <v>1</v>
          </cell>
          <cell r="G3">
            <v>10.1</v>
          </cell>
        </row>
        <row r="4">
          <cell r="A4">
            <v>4.4000000000000004</v>
          </cell>
          <cell r="B4">
            <v>8.3000000000000004E-2</v>
          </cell>
          <cell r="C4">
            <v>0.83711999999999998</v>
          </cell>
          <cell r="D4">
            <v>1</v>
          </cell>
          <cell r="E4">
            <v>1</v>
          </cell>
          <cell r="F4">
            <v>1</v>
          </cell>
          <cell r="G4">
            <v>12</v>
          </cell>
        </row>
        <row r="5">
          <cell r="A5">
            <v>4.5</v>
          </cell>
          <cell r="B5">
            <v>6.8900000000000003E-2</v>
          </cell>
          <cell r="C5">
            <v>0.69970200000000005</v>
          </cell>
          <cell r="D5">
            <v>1</v>
          </cell>
          <cell r="E5">
            <v>1</v>
          </cell>
          <cell r="F5">
            <v>1</v>
          </cell>
          <cell r="G5">
            <v>14.5</v>
          </cell>
        </row>
        <row r="6">
          <cell r="A6">
            <v>4.5999999999999996</v>
          </cell>
          <cell r="B6">
            <v>5.7200000000000001E-2</v>
          </cell>
          <cell r="C6">
            <v>0.58407200000000004</v>
          </cell>
          <cell r="D6">
            <v>1</v>
          </cell>
          <cell r="E6">
            <v>1</v>
          </cell>
          <cell r="F6">
            <v>1</v>
          </cell>
          <cell r="G6">
            <v>17.5</v>
          </cell>
        </row>
        <row r="7">
          <cell r="A7">
            <v>4.7</v>
          </cell>
          <cell r="B7">
            <v>4.7500000000000001E-2</v>
          </cell>
          <cell r="C7">
            <v>0.48698599999999997</v>
          </cell>
          <cell r="D7">
            <v>1</v>
          </cell>
          <cell r="E7">
            <v>1</v>
          </cell>
          <cell r="F7">
            <v>1</v>
          </cell>
          <cell r="G7">
            <v>21.1</v>
          </cell>
        </row>
        <row r="8">
          <cell r="A8">
            <v>4.8</v>
          </cell>
          <cell r="B8">
            <v>3.9399999999999998E-2</v>
          </cell>
          <cell r="C8">
            <v>0.40562100000000001</v>
          </cell>
          <cell r="D8">
            <v>1</v>
          </cell>
          <cell r="E8">
            <v>1</v>
          </cell>
          <cell r="F8">
            <v>1</v>
          </cell>
          <cell r="G8">
            <v>25.4</v>
          </cell>
        </row>
        <row r="9">
          <cell r="A9">
            <v>4.9000000000000004</v>
          </cell>
          <cell r="B9">
            <v>3.27E-2</v>
          </cell>
          <cell r="C9">
            <v>0.33753</v>
          </cell>
          <cell r="D9">
            <v>1</v>
          </cell>
          <cell r="E9">
            <v>1</v>
          </cell>
          <cell r="F9">
            <v>1</v>
          </cell>
          <cell r="G9">
            <v>30.6</v>
          </cell>
        </row>
        <row r="10">
          <cell r="A10">
            <v>5</v>
          </cell>
          <cell r="B10">
            <v>2.7099999999999999E-2</v>
          </cell>
          <cell r="C10">
            <v>0.28062300000000001</v>
          </cell>
          <cell r="D10">
            <v>0.99999700000000002</v>
          </cell>
          <cell r="E10">
            <v>1</v>
          </cell>
          <cell r="F10">
            <v>1</v>
          </cell>
          <cell r="G10">
            <v>36.9</v>
          </cell>
        </row>
        <row r="11">
          <cell r="A11">
            <v>5.0999999999999996</v>
          </cell>
          <cell r="B11">
            <v>2.24E-2</v>
          </cell>
          <cell r="C11">
            <v>0.23310900000000001</v>
          </cell>
          <cell r="D11">
            <v>0.99997599999999998</v>
          </cell>
          <cell r="E11">
            <v>1</v>
          </cell>
          <cell r="F11">
            <v>1</v>
          </cell>
          <cell r="G11">
            <v>44.6</v>
          </cell>
        </row>
        <row r="12">
          <cell r="A12">
            <v>5.2</v>
          </cell>
          <cell r="B12">
            <v>1.8599999999999998E-2</v>
          </cell>
          <cell r="C12">
            <v>0.19347400000000001</v>
          </cell>
          <cell r="D12">
            <v>0.99985299999999999</v>
          </cell>
          <cell r="E12">
            <v>1</v>
          </cell>
          <cell r="F12">
            <v>1</v>
          </cell>
          <cell r="G12">
            <v>53.8</v>
          </cell>
        </row>
        <row r="13">
          <cell r="A13">
            <v>5.3</v>
          </cell>
          <cell r="B13">
            <v>1.54E-2</v>
          </cell>
          <cell r="C13">
            <v>0.16043499999999999</v>
          </cell>
          <cell r="D13">
            <v>0.99933099999999997</v>
          </cell>
          <cell r="E13">
            <v>1</v>
          </cell>
          <cell r="F13">
            <v>1</v>
          </cell>
          <cell r="G13">
            <v>65</v>
          </cell>
        </row>
        <row r="14">
          <cell r="A14">
            <v>5.4</v>
          </cell>
          <cell r="B14">
            <v>1.2699999999999999E-2</v>
          </cell>
          <cell r="C14">
            <v>0.132911</v>
          </cell>
          <cell r="D14">
            <v>0.99763500000000005</v>
          </cell>
          <cell r="E14">
            <v>0.999996</v>
          </cell>
          <cell r="F14">
            <v>1</v>
          </cell>
          <cell r="G14">
            <v>78.599999999999994</v>
          </cell>
        </row>
        <row r="15">
          <cell r="A15">
            <v>5.5</v>
          </cell>
          <cell r="B15">
            <v>1.0500000000000001E-2</v>
          </cell>
          <cell r="C15">
            <v>0.10999100000000001</v>
          </cell>
          <cell r="D15">
            <v>0.99325399999999997</v>
          </cell>
          <cell r="E15">
            <v>0.99996499999999999</v>
          </cell>
          <cell r="F15">
            <v>1</v>
          </cell>
          <cell r="G15">
            <v>95</v>
          </cell>
        </row>
        <row r="16">
          <cell r="A16">
            <v>5.6</v>
          </cell>
          <cell r="B16">
            <v>8.6899999999999998E-3</v>
          </cell>
          <cell r="C16">
            <v>9.0913999999999995E-2</v>
          </cell>
          <cell r="D16">
            <v>0.98388600000000004</v>
          </cell>
          <cell r="E16">
            <v>0.99979099999999999</v>
          </cell>
          <cell r="F16">
            <v>1</v>
          </cell>
          <cell r="G16">
            <v>115.1</v>
          </cell>
        </row>
        <row r="17">
          <cell r="A17">
            <v>5.7</v>
          </cell>
          <cell r="B17">
            <v>7.1700000000000002E-3</v>
          </cell>
          <cell r="C17">
            <v>7.5040999999999997E-2</v>
          </cell>
          <cell r="D17">
            <v>0.96678500000000001</v>
          </cell>
          <cell r="E17">
            <v>0.99907800000000002</v>
          </cell>
          <cell r="F17">
            <v>1</v>
          </cell>
          <cell r="G17">
            <v>139.5</v>
          </cell>
        </row>
        <row r="18">
          <cell r="A18">
            <v>5.8</v>
          </cell>
          <cell r="B18">
            <v>5.8999999999999999E-3</v>
          </cell>
          <cell r="C18">
            <v>6.1837999999999997E-2</v>
          </cell>
          <cell r="D18">
            <v>0.93942800000000004</v>
          </cell>
          <cell r="E18">
            <v>0.996834</v>
          </cell>
          <cell r="F18">
            <v>1</v>
          </cell>
          <cell r="G18">
            <v>169.4</v>
          </cell>
        </row>
        <row r="19">
          <cell r="A19">
            <v>5.9</v>
          </cell>
          <cell r="B19">
            <v>4.8500000000000001E-3</v>
          </cell>
          <cell r="C19">
            <v>5.0858E-2</v>
          </cell>
          <cell r="D19">
            <v>0.90022599999999997</v>
          </cell>
          <cell r="E19">
            <v>0.99118200000000001</v>
          </cell>
          <cell r="F19">
            <v>0.99999400000000005</v>
          </cell>
          <cell r="G19">
            <v>206.1</v>
          </cell>
        </row>
        <row r="20">
          <cell r="A20">
            <v>6</v>
          </cell>
          <cell r="B20">
            <v>3.98E-3</v>
          </cell>
          <cell r="C20">
            <v>4.1729000000000002E-2</v>
          </cell>
          <cell r="D20">
            <v>0.84897199999999995</v>
          </cell>
          <cell r="E20">
            <v>0.97935099999999997</v>
          </cell>
          <cell r="F20">
            <v>0.99994700000000003</v>
          </cell>
          <cell r="G20">
            <v>251.3</v>
          </cell>
        </row>
        <row r="21">
          <cell r="A21">
            <v>6.1</v>
          </cell>
          <cell r="B21">
            <v>3.2499999999999999E-3</v>
          </cell>
          <cell r="C21">
            <v>3.4139000000000003E-2</v>
          </cell>
          <cell r="D21">
            <v>0.78688599999999997</v>
          </cell>
          <cell r="E21">
            <v>0.95813199999999998</v>
          </cell>
          <cell r="F21">
            <v>0.99968299999999999</v>
          </cell>
          <cell r="G21">
            <v>307.3</v>
          </cell>
        </row>
        <row r="22">
          <cell r="A22">
            <v>6.2</v>
          </cell>
          <cell r="B22">
            <v>2.65E-3</v>
          </cell>
          <cell r="C22">
            <v>2.7831000000000002E-2</v>
          </cell>
          <cell r="D22">
            <v>0.71631400000000001</v>
          </cell>
          <cell r="E22">
            <v>0.92468600000000001</v>
          </cell>
          <cell r="F22">
            <v>0.99859100000000001</v>
          </cell>
          <cell r="G22">
            <v>377</v>
          </cell>
        </row>
        <row r="23">
          <cell r="A23">
            <v>6.3</v>
          </cell>
          <cell r="B23">
            <v>2.15E-3</v>
          </cell>
          <cell r="C23">
            <v>2.2588E-2</v>
          </cell>
          <cell r="D23">
            <v>0.64022699999999999</v>
          </cell>
          <cell r="E23">
            <v>0.87734400000000001</v>
          </cell>
          <cell r="F23">
            <v>0.99514000000000002</v>
          </cell>
          <cell r="G23">
            <v>464.6</v>
          </cell>
        </row>
        <row r="24">
          <cell r="A24">
            <v>6.4</v>
          </cell>
          <cell r="B24">
            <v>1.74E-3</v>
          </cell>
          <cell r="C24">
            <v>1.8231000000000001E-2</v>
          </cell>
          <cell r="D24">
            <v>0.56172800000000001</v>
          </cell>
          <cell r="E24">
            <v>0.81607799999999997</v>
          </cell>
          <cell r="F24">
            <v>0.98640799999999995</v>
          </cell>
          <cell r="G24">
            <v>575.79999999999995</v>
          </cell>
        </row>
        <row r="25">
          <cell r="A25">
            <v>6.5</v>
          </cell>
          <cell r="B25">
            <v>1.39E-3</v>
          </cell>
          <cell r="C25">
            <v>1.461E-2</v>
          </cell>
          <cell r="D25">
            <v>0.48365000000000002</v>
          </cell>
          <cell r="E25">
            <v>0.74249799999999999</v>
          </cell>
          <cell r="F25">
            <v>0.96806300000000001</v>
          </cell>
          <cell r="G25">
            <v>718.6</v>
          </cell>
        </row>
        <row r="26">
          <cell r="A26">
            <v>6.6</v>
          </cell>
          <cell r="B26">
            <v>1.1000000000000001E-3</v>
          </cell>
          <cell r="C26">
            <v>1.1601999999999999E-2</v>
          </cell>
          <cell r="D26">
            <v>0.40831899999999999</v>
          </cell>
          <cell r="E26">
            <v>0.65945100000000001</v>
          </cell>
          <cell r="F26">
            <v>0.93506800000000001</v>
          </cell>
          <cell r="G26">
            <v>905.1</v>
          </cell>
        </row>
        <row r="27">
          <cell r="A27">
            <v>6.7</v>
          </cell>
          <cell r="B27">
            <v>8.6700000000000004E-4</v>
          </cell>
          <cell r="C27">
            <v>9.1020000000000007E-3</v>
          </cell>
          <cell r="D27">
            <v>0.337455</v>
          </cell>
          <cell r="E27">
            <v>0.57044300000000003</v>
          </cell>
          <cell r="F27">
            <v>0.88293200000000005</v>
          </cell>
          <cell r="G27">
            <v>1153.8</v>
          </cell>
        </row>
        <row r="28">
          <cell r="A28">
            <v>6.8</v>
          </cell>
          <cell r="B28">
            <v>6.69E-4</v>
          </cell>
          <cell r="C28">
            <v>7.025E-3</v>
          </cell>
          <cell r="D28">
            <v>0.27218100000000001</v>
          </cell>
          <cell r="E28">
            <v>0.47906300000000002</v>
          </cell>
          <cell r="F28">
            <v>0.80898400000000004</v>
          </cell>
          <cell r="G28">
            <v>1495.1</v>
          </cell>
        </row>
        <row r="29">
          <cell r="A29">
            <v>6.9</v>
          </cell>
          <cell r="B29">
            <v>5.0500000000000002E-4</v>
          </cell>
          <cell r="C29">
            <v>5.2989999999999999E-3</v>
          </cell>
          <cell r="D29">
            <v>0.21309700000000001</v>
          </cell>
          <cell r="E29">
            <v>0.38854499999999997</v>
          </cell>
          <cell r="F29">
            <v>0.71312399999999998</v>
          </cell>
          <cell r="G29">
            <v>1982.1</v>
          </cell>
        </row>
        <row r="30">
          <cell r="A30">
            <v>7</v>
          </cell>
          <cell r="B30">
            <v>3.68E-4</v>
          </cell>
          <cell r="C30">
            <v>3.8660000000000001E-3</v>
          </cell>
          <cell r="D30">
            <v>0.160388</v>
          </cell>
          <cell r="E30">
            <v>0.30150900000000003</v>
          </cell>
          <cell r="F30">
            <v>0.597831</v>
          </cell>
          <cell r="G30">
            <v>2717.1</v>
          </cell>
        </row>
        <row r="31">
          <cell r="A31">
            <v>7.1</v>
          </cell>
          <cell r="B31">
            <v>2.5500000000000002E-4</v>
          </cell>
          <cell r="C31">
            <v>2.6749999999999999E-3</v>
          </cell>
          <cell r="D31">
            <v>0.113931</v>
          </cell>
          <cell r="E31">
            <v>0.219864</v>
          </cell>
          <cell r="F31">
            <v>0.46755099999999999</v>
          </cell>
          <cell r="G31">
            <v>3926.9</v>
          </cell>
        </row>
        <row r="32">
          <cell r="A32">
            <v>7.2</v>
          </cell>
          <cell r="B32">
            <v>1.6000000000000001E-4</v>
          </cell>
          <cell r="C32">
            <v>1.686E-3</v>
          </cell>
          <cell r="D32">
            <v>7.3391999999999999E-2</v>
          </cell>
          <cell r="E32">
            <v>0.14483599999999999</v>
          </cell>
          <cell r="F32">
            <v>0.32778200000000002</v>
          </cell>
          <cell r="G32">
            <v>6231.5</v>
          </cell>
        </row>
        <row r="33">
          <cell r="A33">
            <v>7.3</v>
          </cell>
          <cell r="B33">
            <v>8.2200000000000006E-5</v>
          </cell>
          <cell r="C33">
            <v>8.6399999999999997E-4</v>
          </cell>
          <cell r="D33">
            <v>3.8311999999999999E-2</v>
          </cell>
          <cell r="E33">
            <v>7.7055999999999999E-2</v>
          </cell>
          <cell r="F33">
            <v>0.184171</v>
          </cell>
          <cell r="G33">
            <v>12158.9</v>
          </cell>
        </row>
        <row r="34">
          <cell r="A34">
            <v>7.4</v>
          </cell>
          <cell r="B34">
            <v>1.73E-5</v>
          </cell>
          <cell r="C34">
            <v>1.8200000000000001E-4</v>
          </cell>
          <cell r="D34">
            <v>8.1650000000000004E-3</v>
          </cell>
          <cell r="E34">
            <v>1.6687E-2</v>
          </cell>
          <cell r="F34">
            <v>4.1817E-2</v>
          </cell>
          <cell r="G34">
            <v>57943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61"/>
  <sheetViews>
    <sheetView showGridLines="0" tabSelected="1" view="pageBreakPreview" zoomScale="115" zoomScaleSheetLayoutView="115" workbookViewId="0">
      <selection activeCell="I22" sqref="I22"/>
    </sheetView>
  </sheetViews>
  <sheetFormatPr defaultColWidth="8.1640625" defaultRowHeight="15" x14ac:dyDescent="0.2"/>
  <cols>
    <col min="1" max="1" width="9.33203125" style="3" customWidth="1"/>
    <col min="2" max="2" width="7.1640625" style="3" customWidth="1"/>
    <col min="3" max="3" width="3.33203125" style="3" customWidth="1"/>
    <col min="4" max="4" width="7.33203125" style="3" customWidth="1"/>
    <col min="5" max="5" width="5.83203125" style="3" bestFit="1" customWidth="1"/>
    <col min="6" max="6" width="8.33203125" style="3" bestFit="1" customWidth="1"/>
    <col min="7" max="8" width="9.33203125" style="3" customWidth="1"/>
    <col min="9" max="16" width="8.1640625" style="3"/>
    <col min="17" max="17" width="15.6640625" style="3" bestFit="1" customWidth="1"/>
    <col min="18" max="20" width="8.1640625" style="3"/>
    <col min="21" max="21" width="9.1640625" style="3" customWidth="1"/>
    <col min="22" max="22" width="9.83203125" style="3" customWidth="1"/>
    <col min="23" max="50" width="8.1640625" style="3"/>
    <col min="51" max="51" width="8.1640625" style="3" customWidth="1"/>
    <col min="52" max="52" width="18.1640625" style="3" customWidth="1"/>
    <col min="53" max="53" width="20.83203125" style="3" customWidth="1"/>
    <col min="54" max="16384" width="8.1640625" style="3"/>
  </cols>
  <sheetData>
    <row r="1" spans="1:55" ht="15.75" thickBot="1" x14ac:dyDescent="0.25">
      <c r="A1" s="79" t="s">
        <v>33</v>
      </c>
      <c r="B1" s="1"/>
      <c r="C1" s="1"/>
      <c r="D1" s="1"/>
      <c r="E1" s="1"/>
      <c r="F1" s="1"/>
      <c r="G1" s="2"/>
      <c r="H1" s="2"/>
      <c r="I1" s="2"/>
      <c r="Z1" s="47"/>
      <c r="AA1" s="47"/>
      <c r="AY1" s="47"/>
      <c r="AZ1" s="47" t="s">
        <v>18</v>
      </c>
      <c r="BA1" s="47" t="s">
        <v>19</v>
      </c>
      <c r="BB1" s="47"/>
      <c r="BC1" s="47"/>
    </row>
    <row r="2" spans="1:55" ht="15.75" thickBot="1" x14ac:dyDescent="0.25">
      <c r="A2" s="4" t="s">
        <v>0</v>
      </c>
      <c r="B2" s="5" t="s">
        <v>34</v>
      </c>
      <c r="C2" s="5"/>
      <c r="D2" s="5"/>
      <c r="E2" s="5" t="s">
        <v>18</v>
      </c>
      <c r="F2" s="5"/>
      <c r="G2" s="2"/>
      <c r="H2" s="2"/>
      <c r="I2" s="2"/>
      <c r="Z2" s="47"/>
      <c r="AA2" s="47"/>
      <c r="AY2" s="47"/>
      <c r="AZ2" s="47"/>
      <c r="BA2" s="47"/>
      <c r="BB2" s="47"/>
      <c r="BC2" s="47"/>
    </row>
    <row r="3" spans="1:55" ht="15.75" thickBot="1" x14ac:dyDescent="0.25">
      <c r="A3" s="4" t="s">
        <v>2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2"/>
      <c r="H3" s="38"/>
      <c r="I3" s="2"/>
      <c r="Z3" s="47"/>
      <c r="AA3" s="47"/>
      <c r="AY3" s="47"/>
      <c r="AZ3" s="47">
        <f>((LN(BA3/'G-R'!$AB$13)/LN(10))+'G-R'!$AB$11)/'G-R'!$AB$12</f>
        <v>3.7904293091510524</v>
      </c>
      <c r="BA3" s="47">
        <v>1</v>
      </c>
      <c r="BB3" s="47"/>
      <c r="BC3" s="47"/>
    </row>
    <row r="4" spans="1:55" ht="15.75" thickBot="1" x14ac:dyDescent="0.25">
      <c r="A4" s="37">
        <f>($D$19-($D$20*(H4)))</f>
        <v>1.4561999999999999</v>
      </c>
      <c r="B4" s="37">
        <f t="shared" ref="B4:B15" si="0">(LOG(C4))</f>
        <v>1.9395192526186185</v>
      </c>
      <c r="C4" s="36">
        <f>SUM(D4:D15)</f>
        <v>87</v>
      </c>
      <c r="D4" s="29">
        <v>25</v>
      </c>
      <c r="E4" s="36">
        <v>4.5</v>
      </c>
      <c r="F4" s="36">
        <v>4.3</v>
      </c>
      <c r="G4" s="2"/>
      <c r="H4" s="38">
        <f t="shared" ref="H4:H15" si="1">AVERAGE(E4:F4)</f>
        <v>4.4000000000000004</v>
      </c>
      <c r="I4" s="2"/>
      <c r="Z4" s="47"/>
      <c r="AA4" s="47"/>
      <c r="AY4" s="47"/>
      <c r="AZ4" s="47">
        <f>((LN(BA4/'G-R'!$AB$13)/LN(10))+'G-R'!$AB$11)/'G-R'!$AB$12</f>
        <v>4.0849792070610151</v>
      </c>
      <c r="BA4" s="47">
        <f>1+BA3</f>
        <v>2</v>
      </c>
      <c r="BB4" s="47"/>
      <c r="BC4" s="47"/>
    </row>
    <row r="5" spans="1:55" ht="15.75" thickBot="1" x14ac:dyDescent="0.25">
      <c r="A5" s="37">
        <f t="shared" ref="A5:A15" si="2">($D$19-($D$20*(H5)))</f>
        <v>1.2518000000000002</v>
      </c>
      <c r="B5" s="37">
        <f t="shared" si="0"/>
        <v>1.7923916894982539</v>
      </c>
      <c r="C5" s="36">
        <f t="shared" ref="C5:C15" si="3">C4-D4</f>
        <v>62</v>
      </c>
      <c r="D5" s="29">
        <v>19</v>
      </c>
      <c r="E5" s="36">
        <v>4.7</v>
      </c>
      <c r="F5" s="36">
        <v>4.5</v>
      </c>
      <c r="G5" s="2" t="s">
        <v>7</v>
      </c>
      <c r="H5" s="38">
        <f t="shared" si="1"/>
        <v>4.5999999999999996</v>
      </c>
      <c r="I5" s="2"/>
      <c r="Z5" s="47"/>
      <c r="AA5" s="47"/>
      <c r="AY5" s="47"/>
      <c r="AZ5" s="47">
        <f>((LN(BA5/'G-R'!$AB$13)/LN(10))+'G-R'!$AB$11)/'G-R'!$AB$12</f>
        <v>4.2572798519295869</v>
      </c>
      <c r="BA5" s="47">
        <f>1+BA4</f>
        <v>3</v>
      </c>
      <c r="BB5" s="47"/>
      <c r="BC5" s="47"/>
    </row>
    <row r="6" spans="1:55" ht="15.75" thickBot="1" x14ac:dyDescent="0.25">
      <c r="A6" s="37">
        <f t="shared" si="2"/>
        <v>1.0473999999999997</v>
      </c>
      <c r="B6" s="37">
        <f t="shared" si="0"/>
        <v>1.6334684555795864</v>
      </c>
      <c r="C6" s="36">
        <f t="shared" si="3"/>
        <v>43</v>
      </c>
      <c r="D6" s="29">
        <v>15</v>
      </c>
      <c r="E6" s="36">
        <v>4.9000000000000004</v>
      </c>
      <c r="F6" s="36">
        <v>4.7</v>
      </c>
      <c r="G6" s="2"/>
      <c r="H6" s="38">
        <f t="shared" si="1"/>
        <v>4.8000000000000007</v>
      </c>
      <c r="I6" s="2"/>
      <c r="Z6" s="47"/>
      <c r="AA6" s="47"/>
      <c r="AY6" s="47"/>
      <c r="AZ6" s="47">
        <f>((LN(BA6/'G-R'!$AB$13)/LN(10))+'G-R'!$AB$11)/'G-R'!$AB$12</f>
        <v>4.3795291049709757</v>
      </c>
      <c r="BA6" s="47">
        <f>1+BA5</f>
        <v>4</v>
      </c>
      <c r="BB6" s="47"/>
      <c r="BC6" s="47"/>
    </row>
    <row r="7" spans="1:55" ht="15.75" thickBot="1" x14ac:dyDescent="0.25">
      <c r="A7" s="37">
        <f t="shared" si="2"/>
        <v>0.84299999999999997</v>
      </c>
      <c r="B7" s="37">
        <f t="shared" si="0"/>
        <v>1.4471580313422192</v>
      </c>
      <c r="C7" s="36">
        <f t="shared" si="3"/>
        <v>28</v>
      </c>
      <c r="D7" s="29">
        <v>8</v>
      </c>
      <c r="E7" s="36">
        <v>5.0999999999999996</v>
      </c>
      <c r="F7" s="36">
        <v>4.9000000000000004</v>
      </c>
      <c r="G7" s="2"/>
      <c r="H7" s="38">
        <f t="shared" si="1"/>
        <v>5</v>
      </c>
      <c r="I7" s="2"/>
      <c r="Z7" s="47"/>
      <c r="AA7" s="47"/>
      <c r="AY7" s="47"/>
      <c r="AZ7" s="47">
        <f>((LN(BA7/'G-R'!$AB$13)/LN(10))+'G-R'!$AB$11)/'G-R'!$AB$12</f>
        <v>4.4743529924543983</v>
      </c>
      <c r="BA7" s="47">
        <f>1+BA6</f>
        <v>5</v>
      </c>
      <c r="BB7" s="47"/>
      <c r="BC7" s="47"/>
    </row>
    <row r="8" spans="1:55" ht="15.75" thickBot="1" x14ac:dyDescent="0.25">
      <c r="A8" s="37">
        <f t="shared" si="2"/>
        <v>0.63860000000000117</v>
      </c>
      <c r="B8" s="37">
        <f t="shared" si="0"/>
        <v>1.3010299956639813</v>
      </c>
      <c r="C8" s="36">
        <f t="shared" si="3"/>
        <v>20</v>
      </c>
      <c r="D8" s="29">
        <v>5</v>
      </c>
      <c r="E8" s="36">
        <v>5.3</v>
      </c>
      <c r="F8" s="36">
        <v>5.0999999999999996</v>
      </c>
      <c r="G8" s="2"/>
      <c r="H8" s="38">
        <f t="shared" si="1"/>
        <v>5.1999999999999993</v>
      </c>
      <c r="I8" s="2"/>
      <c r="AY8" s="47"/>
      <c r="AZ8" s="47">
        <f>((LN(BA8/'G-R'!$AB$13)/LN(10))+'G-R'!$AB$11)/'G-R'!$AB$12</f>
        <v>4.5518297498395492</v>
      </c>
      <c r="BA8" s="47">
        <f>1+BA7</f>
        <v>6</v>
      </c>
      <c r="BB8" s="47"/>
      <c r="BC8" s="47"/>
    </row>
    <row r="9" spans="1:55" ht="15.75" thickBot="1" x14ac:dyDescent="0.25">
      <c r="A9" s="37">
        <f t="shared" si="2"/>
        <v>0.4341999999999997</v>
      </c>
      <c r="B9" s="37">
        <f t="shared" si="0"/>
        <v>1.1760912590556813</v>
      </c>
      <c r="C9" s="36">
        <f t="shared" si="3"/>
        <v>15</v>
      </c>
      <c r="D9" s="29">
        <v>5</v>
      </c>
      <c r="E9" s="36">
        <v>5.5</v>
      </c>
      <c r="F9" s="36">
        <v>5.3</v>
      </c>
      <c r="G9" s="2"/>
      <c r="H9" s="38">
        <f t="shared" si="1"/>
        <v>5.4</v>
      </c>
      <c r="I9" s="2"/>
      <c r="AY9" s="47"/>
      <c r="AZ9" s="47">
        <f>((LN(BA9/'G-R'!$AB$13)/LN(10))+'G-R'!$AB$11)/'G-R'!$AB$12</f>
        <v>4.6173354148401486</v>
      </c>
      <c r="BA9" s="47">
        <f>1+BA8</f>
        <v>7</v>
      </c>
      <c r="BB9" s="47"/>
      <c r="BC9" s="47"/>
    </row>
    <row r="10" spans="1:55" ht="15.75" thickBot="1" x14ac:dyDescent="0.25">
      <c r="A10" s="37">
        <f t="shared" si="2"/>
        <v>0.22980000000000089</v>
      </c>
      <c r="B10" s="37">
        <f t="shared" si="0"/>
        <v>1</v>
      </c>
      <c r="C10" s="36">
        <f t="shared" si="3"/>
        <v>10</v>
      </c>
      <c r="D10" s="29">
        <v>2</v>
      </c>
      <c r="E10" s="36">
        <v>5.7</v>
      </c>
      <c r="F10" s="36">
        <v>5.5</v>
      </c>
      <c r="G10" s="2"/>
      <c r="H10" s="38">
        <f t="shared" si="1"/>
        <v>5.6</v>
      </c>
      <c r="I10" s="2"/>
      <c r="AA10" s="48"/>
      <c r="AB10" s="48"/>
      <c r="AC10" s="48"/>
      <c r="AD10" s="48"/>
      <c r="AY10" s="47"/>
      <c r="AZ10" s="47">
        <f>((LN(BA10/'G-R'!$AB$13)/LN(10))+'G-R'!$AB$11)/'G-R'!$AB$12</f>
        <v>4.674079002880938</v>
      </c>
      <c r="BA10" s="47">
        <f>1+BA9</f>
        <v>8</v>
      </c>
      <c r="BB10" s="47"/>
      <c r="BC10" s="47"/>
    </row>
    <row r="11" spans="1:55" ht="15.75" thickBot="1" x14ac:dyDescent="0.25">
      <c r="A11" s="37">
        <f t="shared" si="2"/>
        <v>2.5399999999999423E-2</v>
      </c>
      <c r="B11" s="37">
        <f t="shared" si="0"/>
        <v>0.90308998699194354</v>
      </c>
      <c r="C11" s="36">
        <f t="shared" si="3"/>
        <v>8</v>
      </c>
      <c r="D11" s="29">
        <v>3</v>
      </c>
      <c r="E11" s="36">
        <v>5.9</v>
      </c>
      <c r="F11" s="36">
        <v>5.7</v>
      </c>
      <c r="H11" s="38">
        <f t="shared" si="1"/>
        <v>5.8000000000000007</v>
      </c>
      <c r="I11" s="2"/>
      <c r="AA11" s="48"/>
      <c r="AB11" s="48">
        <f>'G-R'!D19</f>
        <v>5.9530000000000003</v>
      </c>
      <c r="AC11" s="48" t="s">
        <v>15</v>
      </c>
      <c r="AD11" s="48"/>
      <c r="AY11" s="47"/>
      <c r="AZ11" s="47">
        <f>((LN(BA11/'G-R'!$AB$13)/LN(10))+'G-R'!$AB$11)/'G-R'!$AB$12</f>
        <v>4.7241303947081219</v>
      </c>
      <c r="BA11" s="47">
        <f>1+BA10</f>
        <v>9</v>
      </c>
      <c r="BB11" s="47"/>
      <c r="BC11" s="47"/>
    </row>
    <row r="12" spans="1:55" ht="15.75" thickBot="1" x14ac:dyDescent="0.25">
      <c r="A12" s="37">
        <f t="shared" si="2"/>
        <v>-0.17899999999999938</v>
      </c>
      <c r="B12" s="37">
        <f t="shared" si="0"/>
        <v>0.69897000433601886</v>
      </c>
      <c r="C12" s="36">
        <f t="shared" si="3"/>
        <v>5</v>
      </c>
      <c r="D12" s="29">
        <v>2</v>
      </c>
      <c r="E12" s="36">
        <v>6.1</v>
      </c>
      <c r="F12" s="36">
        <v>5.9</v>
      </c>
      <c r="H12" s="38">
        <f t="shared" si="1"/>
        <v>6</v>
      </c>
      <c r="I12" s="2"/>
      <c r="AA12" s="48"/>
      <c r="AB12" s="48">
        <f>'G-R'!D20</f>
        <v>1.022</v>
      </c>
      <c r="AC12" s="48" t="s">
        <v>17</v>
      </c>
      <c r="AD12" s="48"/>
      <c r="AY12" s="47"/>
      <c r="AZ12" s="47">
        <f>((LN(BA12/'G-R'!$AB$13)/LN(10))+'G-R'!$AB$11)/'G-R'!$AB$12</f>
        <v>4.7689028903643598</v>
      </c>
      <c r="BA12" s="47">
        <f>1+BA11</f>
        <v>10</v>
      </c>
      <c r="BB12" s="47"/>
      <c r="BC12" s="47"/>
    </row>
    <row r="13" spans="1:55" ht="15.75" thickBot="1" x14ac:dyDescent="0.25">
      <c r="A13" s="37">
        <f t="shared" si="2"/>
        <v>-0.38339999999999907</v>
      </c>
      <c r="B13" s="37">
        <f t="shared" si="0"/>
        <v>0.47712125471966244</v>
      </c>
      <c r="C13" s="36">
        <f t="shared" si="3"/>
        <v>3</v>
      </c>
      <c r="D13" s="29">
        <v>1</v>
      </c>
      <c r="E13" s="36">
        <v>6.3</v>
      </c>
      <c r="F13" s="36">
        <v>6.1</v>
      </c>
      <c r="G13" s="2"/>
      <c r="H13" s="38">
        <f t="shared" si="1"/>
        <v>6.1999999999999993</v>
      </c>
      <c r="I13" s="2"/>
      <c r="AA13" s="48"/>
      <c r="AB13" s="48">
        <f>U18-T18</f>
        <v>120</v>
      </c>
      <c r="AC13" s="48" t="s">
        <v>20</v>
      </c>
      <c r="AD13" s="48"/>
      <c r="AY13" s="47"/>
      <c r="AZ13" s="47">
        <f>((LN(BA13/'G-R'!$AB$13)/LN(10))+'G-R'!$AB$11)/'G-R'!$AB$12</f>
        <v>4.8094045392471632</v>
      </c>
      <c r="BA13" s="47">
        <f>1+BA12</f>
        <v>11</v>
      </c>
      <c r="BB13" s="47"/>
      <c r="BC13" s="47"/>
    </row>
    <row r="14" spans="1:55" ht="15.75" thickBot="1" x14ac:dyDescent="0.25">
      <c r="A14" s="37">
        <f t="shared" si="2"/>
        <v>-0.58780000000000054</v>
      </c>
      <c r="B14" s="37">
        <f t="shared" si="0"/>
        <v>0.3010299956639812</v>
      </c>
      <c r="C14" s="36">
        <f t="shared" si="3"/>
        <v>2</v>
      </c>
      <c r="D14" s="29">
        <v>1</v>
      </c>
      <c r="E14" s="36">
        <v>6.5</v>
      </c>
      <c r="F14" s="36">
        <v>6.3</v>
      </c>
      <c r="G14" s="2"/>
      <c r="H14" s="38">
        <f t="shared" si="1"/>
        <v>6.4</v>
      </c>
      <c r="I14" s="2"/>
      <c r="AA14" s="48"/>
      <c r="AB14" s="48"/>
      <c r="AC14" s="48"/>
      <c r="AD14" s="48"/>
      <c r="AY14" s="47"/>
      <c r="AZ14" s="47">
        <f>((LN(BA14/'G-R'!$AB$13)/LN(10))+'G-R'!$AB$11)/'G-R'!$AB$12</f>
        <v>4.8463796477495107</v>
      </c>
      <c r="BA14" s="47">
        <f>1+BA13</f>
        <v>12</v>
      </c>
      <c r="BB14" s="47"/>
      <c r="BC14" s="47"/>
    </row>
    <row r="15" spans="1:55" ht="15.75" thickBot="1" x14ac:dyDescent="0.25">
      <c r="A15" s="37">
        <f t="shared" si="2"/>
        <v>-0.79219999999999935</v>
      </c>
      <c r="B15" s="37">
        <f t="shared" si="0"/>
        <v>0</v>
      </c>
      <c r="C15" s="36">
        <f t="shared" si="3"/>
        <v>1</v>
      </c>
      <c r="D15" s="29">
        <v>1</v>
      </c>
      <c r="E15" s="36">
        <v>6.7</v>
      </c>
      <c r="F15" s="36">
        <v>6.5</v>
      </c>
      <c r="G15" s="2"/>
      <c r="H15" s="38">
        <f t="shared" si="1"/>
        <v>6.6</v>
      </c>
      <c r="I15" s="2"/>
      <c r="AA15" s="48"/>
      <c r="AB15" s="48"/>
      <c r="AC15" s="48"/>
      <c r="AD15" s="48"/>
      <c r="AY15" s="47"/>
      <c r="AZ15" s="47">
        <f>((LN(BA15/'G-R'!$AB$13)/LN(10))+'G-R'!$AB$11)/'G-R'!$AB$12</f>
        <v>4.8803934503514794</v>
      </c>
      <c r="BA15" s="47">
        <f>1+BA14</f>
        <v>13</v>
      </c>
      <c r="BB15" s="47"/>
      <c r="BC15" s="47"/>
    </row>
    <row r="16" spans="1:55" ht="15.75" thickBot="1" x14ac:dyDescent="0.25">
      <c r="G16" s="2"/>
      <c r="H16" s="38"/>
      <c r="I16" s="2"/>
      <c r="S16" s="11" t="s">
        <v>16</v>
      </c>
      <c r="T16" s="12"/>
      <c r="U16" s="12"/>
      <c r="V16" s="13"/>
      <c r="AY16" s="47"/>
      <c r="AZ16" s="47">
        <f>((LN(BA16/'G-R'!$AB$13)/LN(10))+'G-R'!$AB$11)/'G-R'!$AB$12</f>
        <v>4.911885312750111</v>
      </c>
      <c r="BA16" s="47">
        <f>1+BA15</f>
        <v>14</v>
      </c>
      <c r="BB16" s="47"/>
      <c r="BC16" s="47"/>
    </row>
    <row r="17" spans="3:55" ht="15.75" customHeight="1" thickBot="1" x14ac:dyDescent="0.25">
      <c r="I17" s="6"/>
      <c r="J17" s="6"/>
      <c r="K17" s="6"/>
      <c r="L17" s="6"/>
      <c r="M17" s="6"/>
      <c r="N17" s="6"/>
      <c r="O17" s="6"/>
      <c r="P17" s="39" t="s">
        <v>1</v>
      </c>
      <c r="Q17" s="40" t="s">
        <v>30</v>
      </c>
      <c r="T17" s="17" t="s">
        <v>26</v>
      </c>
      <c r="U17" s="18" t="s">
        <v>27</v>
      </c>
      <c r="AY17" s="47"/>
      <c r="AZ17" s="47">
        <f>((LN(BA17/'G-R'!$AB$13)/LN(10))+'G-R'!$AB$11)/'G-R'!$AB$12</f>
        <v>4.9412035352329315</v>
      </c>
      <c r="BA17" s="47">
        <f>1+BA16</f>
        <v>15</v>
      </c>
      <c r="BB17" s="47"/>
      <c r="BC17" s="47"/>
    </row>
    <row r="18" spans="3:55" ht="15.75" customHeight="1" thickBot="1" x14ac:dyDescent="0.25">
      <c r="D18" s="80" t="s">
        <v>8</v>
      </c>
      <c r="E18" s="81"/>
      <c r="F18" s="82"/>
      <c r="G18" s="2"/>
      <c r="I18" s="27"/>
      <c r="J18" s="26" t="s">
        <v>28</v>
      </c>
      <c r="K18" s="6"/>
      <c r="L18" s="6"/>
      <c r="M18" s="6"/>
      <c r="N18" s="6"/>
      <c r="O18" s="6"/>
      <c r="P18" s="41">
        <f>AZ28</f>
        <v>5.4528265736677044</v>
      </c>
      <c r="Q18" s="42">
        <f>BA28</f>
        <v>50</v>
      </c>
      <c r="T18" s="33">
        <v>1900</v>
      </c>
      <c r="U18" s="32">
        <v>2020</v>
      </c>
      <c r="AY18" s="47"/>
      <c r="AZ18" s="47">
        <f>((LN(BA18/'G-R'!$AB$13)/LN(10))+'G-R'!$AB$11)/'G-R'!$AB$12</f>
        <v>4.9686289007909004</v>
      </c>
      <c r="BA18" s="47">
        <f>1+BA17</f>
        <v>16</v>
      </c>
      <c r="BB18" s="47"/>
      <c r="BC18" s="47"/>
    </row>
    <row r="19" spans="3:55" ht="15" customHeight="1" x14ac:dyDescent="0.2">
      <c r="D19" s="30">
        <v>5.9530000000000003</v>
      </c>
      <c r="E19" s="19" t="s">
        <v>9</v>
      </c>
      <c r="F19" s="20"/>
      <c r="G19" s="2"/>
      <c r="I19" s="28"/>
      <c r="J19" s="26" t="s">
        <v>29</v>
      </c>
      <c r="P19" s="43">
        <f>AZ30</f>
        <v>5.7473764715776667</v>
      </c>
      <c r="Q19" s="44">
        <f>BA30</f>
        <v>100</v>
      </c>
      <c r="AY19" s="47"/>
      <c r="AZ19" s="47">
        <f>((LN(BA19/'G-R'!$AB$13)/LN(10))+'G-R'!$AB$11)/'G-R'!$AB$12</f>
        <v>4.9943910717521032</v>
      </c>
      <c r="BA19" s="47">
        <f>1+BA18</f>
        <v>17</v>
      </c>
      <c r="BB19" s="47"/>
      <c r="BC19" s="47"/>
    </row>
    <row r="20" spans="3:55" ht="15" customHeight="1" x14ac:dyDescent="0.2">
      <c r="D20" s="31">
        <v>1.022</v>
      </c>
      <c r="E20" s="21" t="s">
        <v>10</v>
      </c>
      <c r="F20" s="22"/>
      <c r="G20" s="2"/>
      <c r="H20" s="2"/>
      <c r="P20" s="43">
        <f>AZ34</f>
        <v>5.9851827814468388</v>
      </c>
      <c r="Q20" s="44">
        <f>BA34</f>
        <v>175</v>
      </c>
      <c r="Z20" s="47"/>
      <c r="AA20" s="47"/>
      <c r="AY20" s="47"/>
      <c r="AZ20" s="47">
        <f>((LN(BA20/'G-R'!$AB$13)/LN(10))+'G-R'!$AB$11)/'G-R'!$AB$12</f>
        <v>5.0186802926180833</v>
      </c>
      <c r="BA20" s="47">
        <f>1+BA19</f>
        <v>18</v>
      </c>
      <c r="BB20" s="47"/>
      <c r="BC20" s="47"/>
    </row>
    <row r="21" spans="3:55" ht="15" customHeight="1" x14ac:dyDescent="0.2">
      <c r="D21" s="34">
        <f>LN(10)*D20</f>
        <v>2.3532419650399148</v>
      </c>
      <c r="E21" s="23" t="s">
        <v>11</v>
      </c>
      <c r="F21" s="22"/>
      <c r="G21" s="2"/>
      <c r="H21" s="2"/>
      <c r="P21" s="43">
        <f>AZ38</f>
        <v>6.40950329117147</v>
      </c>
      <c r="Q21" s="44">
        <f>BA38</f>
        <v>475</v>
      </c>
      <c r="Z21" s="47"/>
      <c r="AA21" s="47"/>
      <c r="AY21" s="47"/>
      <c r="AZ21" s="47">
        <f>((LN(BA21/'G-R'!$AB$13)/LN(10))+'G-R'!$AB$11)/'G-R'!$AB$12</f>
        <v>5.0416559245647798</v>
      </c>
      <c r="BA21" s="47">
        <f>1+BA20</f>
        <v>19</v>
      </c>
      <c r="BB21" s="47"/>
      <c r="BC21" s="47"/>
    </row>
    <row r="22" spans="3:55" ht="15" customHeight="1" x14ac:dyDescent="0.2">
      <c r="D22" s="31">
        <v>0.96</v>
      </c>
      <c r="E22" s="21" t="s">
        <v>12</v>
      </c>
      <c r="F22" s="22"/>
      <c r="G22" s="2"/>
      <c r="P22" s="43">
        <f>AZ44</f>
        <v>6.7150913597367046</v>
      </c>
      <c r="Q22" s="44">
        <f>BA44</f>
        <v>975</v>
      </c>
      <c r="Z22" s="47"/>
      <c r="AA22" s="47"/>
      <c r="AY22" s="47"/>
      <c r="AZ22" s="47">
        <f>((LN(BA22/'G-R'!$AB$13)/LN(10))+'G-R'!$AB$11)/'G-R'!$AB$12</f>
        <v>5.0634527882743212</v>
      </c>
      <c r="BA22" s="47">
        <f>1+BA21</f>
        <v>20</v>
      </c>
      <c r="BB22" s="47"/>
      <c r="BC22" s="47"/>
    </row>
    <row r="23" spans="3:55" ht="15.75" customHeight="1" thickBot="1" x14ac:dyDescent="0.25">
      <c r="D23" s="35">
        <f>STDEV(B4:B15)</f>
        <v>0.60738027948832474</v>
      </c>
      <c r="E23" s="24" t="s">
        <v>13</v>
      </c>
      <c r="F23" s="25"/>
      <c r="G23" s="2"/>
      <c r="H23" s="7"/>
      <c r="P23" s="45">
        <f>AZ55</f>
        <v>7.1109529914109215</v>
      </c>
      <c r="Q23" s="46">
        <f>BA55</f>
        <v>2475</v>
      </c>
      <c r="Z23" s="47"/>
      <c r="AA23" s="47"/>
      <c r="AY23" s="47"/>
      <c r="AZ23" s="47">
        <f>((LN(BA23/'G-R'!$AB$13)/LN(10))+'G-R'!$AB$11)/'G-R'!$AB$12</f>
        <v>5.0841859576186836</v>
      </c>
      <c r="BA23" s="47">
        <f>1+BA22</f>
        <v>21</v>
      </c>
      <c r="BB23" s="47"/>
      <c r="BC23" s="47"/>
    </row>
    <row r="24" spans="3:55" ht="15.75" customHeight="1" thickBot="1" x14ac:dyDescent="0.25">
      <c r="D24" s="8" t="s">
        <v>14</v>
      </c>
      <c r="E24" s="9"/>
      <c r="F24" s="10"/>
      <c r="G24" s="2"/>
      <c r="H24" s="2"/>
      <c r="Z24" s="47"/>
      <c r="AA24" s="47"/>
      <c r="AY24" s="47"/>
      <c r="AZ24" s="47">
        <f>((LN(BA24/'G-R'!$AB$13)/LN(10))+'G-R'!$AB$11)/'G-R'!$AB$12</f>
        <v>5.1039544371571246</v>
      </c>
      <c r="BA24" s="47">
        <f>1+BA23</f>
        <v>22</v>
      </c>
      <c r="BB24" s="47"/>
      <c r="BC24" s="47"/>
    </row>
    <row r="25" spans="3:55" x14ac:dyDescent="0.2">
      <c r="C25" s="2"/>
      <c r="D25" s="2"/>
      <c r="E25" s="2"/>
      <c r="F25" s="2"/>
      <c r="G25" s="2"/>
      <c r="H25" s="2"/>
      <c r="I25" s="2"/>
      <c r="Z25" s="47"/>
      <c r="AA25" s="47"/>
      <c r="AY25" s="47"/>
      <c r="AZ25" s="47">
        <f>((LN(BA25/'G-R'!$AB$13)/LN(10))+'G-R'!$AB$11)/'G-R'!$AB$12</f>
        <v>5.1228440214970332</v>
      </c>
      <c r="BA25" s="47">
        <f>1+BA24</f>
        <v>23</v>
      </c>
      <c r="BB25" s="47"/>
      <c r="BC25" s="47"/>
    </row>
    <row r="26" spans="3:55" x14ac:dyDescent="0.2">
      <c r="Z26" s="47"/>
      <c r="AA26" s="47"/>
      <c r="AY26" s="47"/>
      <c r="AZ26" s="47">
        <f>((LN(BA26/'G-R'!$AB$13)/LN(10))+'G-R'!$AB$11)/'G-R'!$AB$12</f>
        <v>5.140929545659473</v>
      </c>
      <c r="BA26" s="47">
        <f>1+BA25</f>
        <v>24</v>
      </c>
      <c r="BB26" s="47"/>
      <c r="BC26" s="47"/>
    </row>
    <row r="27" spans="3:55" x14ac:dyDescent="0.2">
      <c r="Z27" s="47"/>
      <c r="AA27" s="47"/>
      <c r="AY27" s="47"/>
      <c r="AZ27" s="47">
        <f>((LN(BA27/'G-R'!$AB$13)/LN(10))+'G-R'!$AB$11)/'G-R'!$AB$12</f>
        <v>5.158276675757743</v>
      </c>
      <c r="BA27" s="47">
        <f>1+BA26</f>
        <v>25</v>
      </c>
      <c r="BB27" s="47"/>
      <c r="BC27" s="47"/>
    </row>
    <row r="28" spans="3:55" x14ac:dyDescent="0.2">
      <c r="Z28" s="47"/>
      <c r="AA28" s="47"/>
      <c r="AY28" s="47"/>
      <c r="AZ28" s="47">
        <f>((LN(BA28/'G-R'!$AB$13)/LN(10))+'G-R'!$AB$11)/'G-R'!$AB$12</f>
        <v>5.4528265736677044</v>
      </c>
      <c r="BA28" s="47">
        <v>50</v>
      </c>
      <c r="BB28" s="47"/>
      <c r="BC28" s="47"/>
    </row>
    <row r="29" spans="3:55" x14ac:dyDescent="0.2">
      <c r="Z29" s="47"/>
      <c r="AA29" s="47"/>
      <c r="AY29" s="47"/>
      <c r="AZ29" s="47">
        <f>((LN(BA29/'G-R'!$AB$13)/LN(10))+'G-R'!$AB$11)/'G-R'!$AB$12</f>
        <v>5.6251272185362771</v>
      </c>
      <c r="BA29" s="47">
        <v>75</v>
      </c>
      <c r="BB29" s="47"/>
      <c r="BC29" s="47"/>
    </row>
    <row r="30" spans="3:55" x14ac:dyDescent="0.2">
      <c r="Z30" s="47"/>
      <c r="AA30" s="47"/>
      <c r="AY30" s="47"/>
      <c r="AZ30" s="47">
        <f>((LN(BA30/'G-R'!$AB$13)/LN(10))+'G-R'!$AB$11)/'G-R'!$AB$12</f>
        <v>5.7473764715776667</v>
      </c>
      <c r="BA30" s="47">
        <v>100</v>
      </c>
      <c r="BB30" s="47"/>
      <c r="BC30" s="47"/>
    </row>
    <row r="31" spans="3:55" x14ac:dyDescent="0.2">
      <c r="Z31" s="47"/>
      <c r="AA31" s="47"/>
      <c r="AY31" s="47"/>
      <c r="AZ31" s="47">
        <f>((LN(BA31/'G-R'!$AB$13)/LN(10))+'G-R'!$AB$11)/'G-R'!$AB$12</f>
        <v>5.8422003590610885</v>
      </c>
      <c r="BA31" s="47">
        <v>125</v>
      </c>
      <c r="BB31" s="47"/>
      <c r="BC31" s="47"/>
    </row>
    <row r="32" spans="3:55" x14ac:dyDescent="0.2">
      <c r="Z32" s="47"/>
      <c r="AA32" s="47"/>
      <c r="AY32" s="47"/>
      <c r="AZ32" s="47">
        <f>((LN(BA32/'G-R'!$AB$13)/LN(10))+'G-R'!$AB$11)/'G-R'!$AB$12</f>
        <v>5.9052707986177593</v>
      </c>
      <c r="BA32" s="47">
        <v>145</v>
      </c>
      <c r="BB32" s="47"/>
      <c r="BC32" s="47"/>
    </row>
    <row r="33" spans="26:55" x14ac:dyDescent="0.2">
      <c r="Z33" s="47"/>
      <c r="AA33" s="47"/>
      <c r="AY33" s="47"/>
      <c r="AZ33" s="47">
        <f>((LN(BA33/'G-R'!$AB$13)/LN(10))+'G-R'!$AB$11)/'G-R'!$AB$12</f>
        <v>5.9196771164462394</v>
      </c>
      <c r="BA33" s="47">
        <v>150</v>
      </c>
      <c r="BB33" s="47"/>
      <c r="BC33" s="47"/>
    </row>
    <row r="34" spans="26:55" x14ac:dyDescent="0.2">
      <c r="Z34" s="47"/>
      <c r="AA34" s="47"/>
      <c r="AY34" s="47"/>
      <c r="AZ34" s="47">
        <f>((LN(BA34/'G-R'!$AB$13)/LN(10))+'G-R'!$AB$11)/'G-R'!$AB$12</f>
        <v>5.9851827814468388</v>
      </c>
      <c r="BA34" s="47">
        <v>175</v>
      </c>
      <c r="BB34" s="47"/>
      <c r="BC34" s="47"/>
    </row>
    <row r="35" spans="26:55" x14ac:dyDescent="0.2">
      <c r="Z35" s="47"/>
      <c r="AA35" s="47"/>
      <c r="AY35" s="47"/>
      <c r="AZ35" s="47">
        <f>((LN(BA35/'G-R'!$AB$13)/LN(10))+'G-R'!$AB$11)/'G-R'!$AB$12</f>
        <v>6.0419263694876282</v>
      </c>
      <c r="BA35" s="47">
        <v>200</v>
      </c>
      <c r="BB35" s="47"/>
      <c r="BC35" s="47"/>
    </row>
    <row r="36" spans="26:55" x14ac:dyDescent="0.2">
      <c r="Z36" s="47"/>
      <c r="AA36" s="47"/>
      <c r="AY36" s="47"/>
      <c r="AZ36" s="47">
        <f>((LN(BA36/'G-R'!$AB$13)/LN(10))+'G-R'!$AB$11)/'G-R'!$AB$12</f>
        <v>6.2142270143562008</v>
      </c>
      <c r="BA36" s="47">
        <f>BA35+100</f>
        <v>300</v>
      </c>
      <c r="BB36" s="47"/>
      <c r="BC36" s="47"/>
    </row>
    <row r="37" spans="26:55" x14ac:dyDescent="0.2">
      <c r="Z37" s="47"/>
      <c r="AA37" s="47"/>
      <c r="AY37" s="47"/>
      <c r="AZ37" s="47">
        <f>((LN(BA37/'G-R'!$AB$13)/LN(10))+'G-R'!$AB$11)/'G-R'!$AB$12</f>
        <v>6.3364762673975905</v>
      </c>
      <c r="BA37" s="47">
        <f>BA36+100</f>
        <v>400</v>
      </c>
      <c r="BB37" s="47"/>
      <c r="BC37" s="47"/>
    </row>
    <row r="38" spans="26:55" x14ac:dyDescent="0.2">
      <c r="Z38" s="47"/>
      <c r="AA38" s="47"/>
      <c r="AY38" s="47"/>
      <c r="AZ38" s="47">
        <f>((LN(BA38/'G-R'!$AB$13)/LN(10))+'G-R'!$AB$11)/'G-R'!$AB$12</f>
        <v>6.40950329117147</v>
      </c>
      <c r="BA38" s="47">
        <v>475</v>
      </c>
      <c r="BB38" s="47"/>
      <c r="BC38" s="47"/>
    </row>
    <row r="39" spans="26:55" x14ac:dyDescent="0.2">
      <c r="Z39" s="47"/>
      <c r="AA39" s="47"/>
      <c r="AY39" s="47"/>
      <c r="AZ39" s="47">
        <f>((LN(BA39/'G-R'!$AB$13)/LN(10))+'G-R'!$AB$11)/'G-R'!$AB$12</f>
        <v>6.4313001548810114</v>
      </c>
      <c r="BA39" s="47">
        <f>BA37+100</f>
        <v>500</v>
      </c>
      <c r="BB39" s="47"/>
      <c r="BC39" s="47"/>
    </row>
    <row r="40" spans="26:55" x14ac:dyDescent="0.2">
      <c r="Z40" s="47"/>
      <c r="AA40" s="47"/>
      <c r="AY40" s="47"/>
      <c r="AZ40" s="47">
        <f>((LN(BA40/'G-R'!$AB$13)/LN(10))+'G-R'!$AB$11)/'G-R'!$AB$12</f>
        <v>6.5087769122661632</v>
      </c>
      <c r="BA40" s="47">
        <f>BA39+100</f>
        <v>600</v>
      </c>
      <c r="BB40" s="47"/>
      <c r="BC40" s="47"/>
    </row>
    <row r="41" spans="26:55" x14ac:dyDescent="0.2">
      <c r="Z41" s="47"/>
      <c r="AA41" s="47"/>
      <c r="AY41" s="47"/>
      <c r="AZ41" s="47">
        <f>((LN(BA41/'G-R'!$AB$13)/LN(10))+'G-R'!$AB$11)/'G-R'!$AB$12</f>
        <v>6.5742825772667635</v>
      </c>
      <c r="BA41" s="47">
        <f>BA40+100</f>
        <v>700</v>
      </c>
      <c r="BB41" s="47"/>
      <c r="BC41" s="47"/>
    </row>
    <row r="42" spans="26:55" x14ac:dyDescent="0.2">
      <c r="Z42" s="47"/>
      <c r="AA42" s="47"/>
      <c r="AY42" s="47"/>
      <c r="AZ42" s="47">
        <f>((LN(BA42/'G-R'!$AB$13)/LN(10))+'G-R'!$AB$11)/'G-R'!$AB$12</f>
        <v>6.6310261653075528</v>
      </c>
      <c r="BA42" s="47">
        <f>BA41+100</f>
        <v>800</v>
      </c>
      <c r="BB42" s="47"/>
      <c r="BC42" s="47"/>
    </row>
    <row r="43" spans="26:55" x14ac:dyDescent="0.2">
      <c r="Z43" s="47"/>
      <c r="AA43" s="47"/>
      <c r="AY43" s="47"/>
      <c r="AZ43" s="47">
        <f>((LN(BA43/'G-R'!$AB$13)/LN(10))+'G-R'!$AB$11)/'G-R'!$AB$12</f>
        <v>6.6810775571347358</v>
      </c>
      <c r="BA43" s="47">
        <f>BA42+100</f>
        <v>900</v>
      </c>
      <c r="BB43" s="47"/>
      <c r="BC43" s="47"/>
    </row>
    <row r="44" spans="26:55" x14ac:dyDescent="0.2">
      <c r="Z44" s="47"/>
      <c r="AA44" s="47"/>
      <c r="AY44" s="47"/>
      <c r="AZ44" s="47">
        <f>((LN(BA44/'G-R'!$AB$13)/LN(10))+'G-R'!$AB$11)/'G-R'!$AB$12</f>
        <v>6.7150913597367046</v>
      </c>
      <c r="BA44" s="47">
        <v>975</v>
      </c>
      <c r="BB44" s="47"/>
      <c r="BC44" s="47"/>
    </row>
    <row r="45" spans="26:55" x14ac:dyDescent="0.2">
      <c r="Z45" s="47"/>
      <c r="AA45" s="47"/>
      <c r="AY45" s="47"/>
      <c r="AZ45" s="47">
        <f>((LN(BA45/'G-R'!$AB$13)/LN(10))+'G-R'!$AB$11)/'G-R'!$AB$12</f>
        <v>6.7258500527909737</v>
      </c>
      <c r="BA45" s="47">
        <f>BA43+100</f>
        <v>1000</v>
      </c>
      <c r="BB45" s="47"/>
      <c r="BC45" s="47"/>
    </row>
    <row r="46" spans="26:55" x14ac:dyDescent="0.2">
      <c r="Z46" s="47"/>
      <c r="AA46" s="47"/>
      <c r="AY46" s="47"/>
      <c r="AZ46" s="47">
        <f>((LN(BA46/'G-R'!$AB$13)/LN(10))+'G-R'!$AB$11)/'G-R'!$AB$12</f>
        <v>6.7663517016737771</v>
      </c>
      <c r="BA46" s="47">
        <f>BA45+100</f>
        <v>1100</v>
      </c>
      <c r="BB46" s="47"/>
      <c r="BC46" s="47"/>
    </row>
    <row r="47" spans="26:55" x14ac:dyDescent="0.2">
      <c r="Z47" s="47"/>
      <c r="AA47" s="47"/>
      <c r="AY47" s="47"/>
      <c r="AZ47" s="47">
        <f>((LN(BA47/'G-R'!$AB$13)/LN(10))+'G-R'!$AB$11)/'G-R'!$AB$12</f>
        <v>6.8033268101761255</v>
      </c>
      <c r="BA47" s="47">
        <f>BA46+100</f>
        <v>1200</v>
      </c>
      <c r="BB47" s="47"/>
      <c r="BC47" s="47"/>
    </row>
    <row r="48" spans="26:55" x14ac:dyDescent="0.2">
      <c r="Z48" s="47"/>
      <c r="AA48" s="47"/>
      <c r="AY48" s="47"/>
      <c r="AZ48" s="47">
        <f>((LN(BA48/'G-R'!$AB$13)/LN(10))+'G-R'!$AB$11)/'G-R'!$AB$12</f>
        <v>6.8373406127780942</v>
      </c>
      <c r="BA48" s="47">
        <f>BA47+100</f>
        <v>1300</v>
      </c>
      <c r="BB48" s="47"/>
      <c r="BC48" s="47"/>
    </row>
    <row r="49" spans="26:55" x14ac:dyDescent="0.2">
      <c r="Z49" s="47"/>
      <c r="AA49" s="47"/>
      <c r="AY49" s="47"/>
      <c r="AZ49" s="47">
        <f>((LN(BA49/'G-R'!$AB$13)/LN(10))+'G-R'!$AB$11)/'G-R'!$AB$12</f>
        <v>6.8688324751767249</v>
      </c>
      <c r="BA49" s="47">
        <f>BA48+100</f>
        <v>1400</v>
      </c>
      <c r="BB49" s="47"/>
      <c r="BC49" s="47"/>
    </row>
    <row r="50" spans="26:55" x14ac:dyDescent="0.2">
      <c r="Z50" s="47"/>
      <c r="AA50" s="47"/>
      <c r="AY50" s="47"/>
      <c r="AZ50" s="47">
        <f>((LN(BA50/'G-R'!$AB$13)/LN(10))+'G-R'!$AB$11)/'G-R'!$AB$12</f>
        <v>6.8981506976595464</v>
      </c>
      <c r="BA50" s="47">
        <f>BA49+100</f>
        <v>1500</v>
      </c>
      <c r="BB50" s="47"/>
      <c r="BC50" s="47"/>
    </row>
    <row r="51" spans="26:55" x14ac:dyDescent="0.2">
      <c r="Z51" s="47"/>
      <c r="AA51" s="47"/>
      <c r="AY51" s="47"/>
      <c r="AZ51" s="47">
        <f>((LN(BA51/'G-R'!$AB$13)/LN(10))+'G-R'!$AB$11)/'G-R'!$AB$12</f>
        <v>6.9255760632175152</v>
      </c>
      <c r="BA51" s="47">
        <f>BA50+100</f>
        <v>1600</v>
      </c>
      <c r="BB51" s="47"/>
      <c r="BC51" s="47"/>
    </row>
    <row r="52" spans="26:55" x14ac:dyDescent="0.2">
      <c r="Z52" s="47"/>
      <c r="AA52" s="47"/>
      <c r="AY52" s="47"/>
      <c r="AZ52" s="47">
        <f>((LN(BA52/'G-R'!$AB$13)/LN(10))+'G-R'!$AB$11)/'G-R'!$AB$12</f>
        <v>6.9513382341787171</v>
      </c>
      <c r="BA52" s="47">
        <f>BA51+100</f>
        <v>1700</v>
      </c>
      <c r="BB52" s="47"/>
      <c r="BC52" s="47"/>
    </row>
    <row r="53" spans="26:55" x14ac:dyDescent="0.2">
      <c r="Z53" s="47"/>
      <c r="AA53" s="47"/>
      <c r="AY53" s="47"/>
      <c r="AZ53" s="47">
        <f>((LN(BA53/'G-R'!$AB$13)/LN(10))+'G-R'!$AB$11)/'G-R'!$AB$12</f>
        <v>6.9756274550446982</v>
      </c>
      <c r="BA53" s="47">
        <f>BA52+100</f>
        <v>1800</v>
      </c>
      <c r="BB53" s="47"/>
      <c r="BC53" s="47"/>
    </row>
    <row r="54" spans="26:55" x14ac:dyDescent="0.2">
      <c r="Z54" s="47"/>
      <c r="AA54" s="47"/>
      <c r="AY54" s="47"/>
      <c r="AZ54" s="47">
        <f>((LN(BA54/'G-R'!$AB$13)/LN(10))+'G-R'!$AB$11)/'G-R'!$AB$12</f>
        <v>6.9986030869913929</v>
      </c>
      <c r="BA54" s="47">
        <f>BA53+100</f>
        <v>1900</v>
      </c>
      <c r="BB54" s="47"/>
      <c r="BC54" s="47"/>
    </row>
    <row r="55" spans="26:55" x14ac:dyDescent="0.2">
      <c r="Z55" s="47"/>
      <c r="AA55" s="47"/>
      <c r="AY55" s="47"/>
      <c r="AZ55" s="47">
        <f>((LN(BA55/'G-R'!$AB$13)/LN(10))+'G-R'!$AB$11)/'G-R'!$AB$12</f>
        <v>7.1109529914109215</v>
      </c>
      <c r="BA55" s="47">
        <v>2475</v>
      </c>
      <c r="BB55" s="47"/>
      <c r="BC55" s="47"/>
    </row>
    <row r="56" spans="26:55" x14ac:dyDescent="0.2">
      <c r="Z56" s="47"/>
      <c r="AA56" s="47"/>
      <c r="AY56" s="47"/>
      <c r="AZ56" s="47">
        <f>((LN(BA56/'G-R'!$AB$13)/LN(10))+'G-R'!$AB$11)/'G-R'!$AB$12</f>
        <v>7.3149498486108975</v>
      </c>
      <c r="BA56" s="47">
        <v>4000</v>
      </c>
      <c r="BB56" s="47"/>
      <c r="BC56" s="47"/>
    </row>
    <row r="57" spans="26:55" x14ac:dyDescent="0.2">
      <c r="Z57" s="47"/>
      <c r="AA57" s="47"/>
      <c r="AY57" s="47"/>
      <c r="AZ57" s="47">
        <f>((LN(BA57/'G-R'!$AB$13)/LN(10))+'G-R'!$AB$11)/'G-R'!$AB$12</f>
        <v>7.4872504934794701</v>
      </c>
      <c r="BA57" s="47">
        <v>6000</v>
      </c>
      <c r="BB57" s="47"/>
      <c r="BC57" s="47"/>
    </row>
    <row r="58" spans="26:55" x14ac:dyDescent="0.2">
      <c r="Z58" s="47"/>
      <c r="AA58" s="47"/>
      <c r="AY58" s="47"/>
      <c r="AZ58" s="47">
        <f>((LN(BA58/'G-R'!$AB$13)/LN(10))+'G-R'!$AB$11)/'G-R'!$AB$12</f>
        <v>7.6094997465208598</v>
      </c>
      <c r="BA58" s="47">
        <v>8000</v>
      </c>
      <c r="BB58" s="47"/>
      <c r="BC58" s="47"/>
    </row>
    <row r="59" spans="26:55" x14ac:dyDescent="0.2">
      <c r="Z59" s="47"/>
      <c r="AA59" s="47"/>
      <c r="AY59" s="47"/>
      <c r="AZ59" s="47">
        <f>((LN(BA59/'G-R'!$AB$13)/LN(10))+'G-R'!$AB$11)/'G-R'!$AB$12</f>
        <v>7.7043236340042807</v>
      </c>
      <c r="BA59" s="47">
        <v>10000</v>
      </c>
      <c r="BB59" s="47"/>
      <c r="BC59" s="47"/>
    </row>
    <row r="60" spans="26:55" x14ac:dyDescent="0.2">
      <c r="Z60" s="47"/>
      <c r="AA60" s="47"/>
      <c r="AY60" s="47"/>
      <c r="AZ60" s="47"/>
      <c r="BA60" s="47"/>
      <c r="BB60" s="47"/>
      <c r="BC60" s="47"/>
    </row>
    <row r="61" spans="26:55" x14ac:dyDescent="0.2">
      <c r="Z61" s="47"/>
      <c r="AA61" s="47"/>
      <c r="AY61" s="47"/>
      <c r="AZ61" s="47"/>
      <c r="BA61" s="47"/>
      <c r="BB61" s="47"/>
      <c r="BC61" s="47"/>
    </row>
  </sheetData>
  <mergeCells count="11">
    <mergeCell ref="S16:V16"/>
    <mergeCell ref="E21:F21"/>
    <mergeCell ref="E22:F22"/>
    <mergeCell ref="E23:F23"/>
    <mergeCell ref="D24:F24"/>
    <mergeCell ref="A1:F1"/>
    <mergeCell ref="B2:D2"/>
    <mergeCell ref="E2:F2"/>
    <mergeCell ref="D18:F18"/>
    <mergeCell ref="E19:F19"/>
    <mergeCell ref="E20:F20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8"/>
  <sheetViews>
    <sheetView showGridLines="0" view="pageBreakPreview" zoomScale="85" zoomScaleNormal="55" zoomScaleSheetLayoutView="85" workbookViewId="0">
      <selection activeCell="E7" sqref="E7"/>
    </sheetView>
  </sheetViews>
  <sheetFormatPr defaultColWidth="9.33203125" defaultRowHeight="15" x14ac:dyDescent="0.25"/>
  <cols>
    <col min="1" max="1" width="5.6640625" style="14" bestFit="1" customWidth="1"/>
    <col min="2" max="2" width="22" style="14" customWidth="1"/>
    <col min="3" max="3" width="11" style="14" bestFit="1" customWidth="1"/>
    <col min="4" max="4" width="14.83203125" style="14" customWidth="1"/>
    <col min="5" max="5" width="13.33203125" style="14" bestFit="1" customWidth="1"/>
    <col min="6" max="6" width="14.5" style="14" bestFit="1" customWidth="1"/>
    <col min="7" max="7" width="15" style="14" bestFit="1" customWidth="1"/>
    <col min="8" max="13" width="9.33203125" style="14"/>
    <col min="14" max="14" width="13.33203125" style="14" bestFit="1" customWidth="1"/>
    <col min="15" max="16384" width="9.33203125" style="14"/>
  </cols>
  <sheetData>
    <row r="1" spans="1:7" ht="15.75" thickBot="1" x14ac:dyDescent="0.3">
      <c r="A1" s="67" t="s">
        <v>1</v>
      </c>
      <c r="B1" s="68" t="s">
        <v>32</v>
      </c>
      <c r="C1" s="69" t="s">
        <v>31</v>
      </c>
      <c r="D1" s="70"/>
      <c r="E1" s="70"/>
      <c r="F1" s="71"/>
      <c r="G1" s="72" t="s">
        <v>21</v>
      </c>
    </row>
    <row r="2" spans="1:7" ht="18" customHeight="1" thickBot="1" x14ac:dyDescent="0.3">
      <c r="A2" s="73"/>
      <c r="B2" s="74"/>
      <c r="C2" s="75" t="s">
        <v>22</v>
      </c>
      <c r="D2" s="76" t="s">
        <v>23</v>
      </c>
      <c r="E2" s="76" t="s">
        <v>24</v>
      </c>
      <c r="F2" s="77" t="s">
        <v>25</v>
      </c>
      <c r="G2" s="78"/>
    </row>
    <row r="3" spans="1:7" x14ac:dyDescent="0.25">
      <c r="A3" s="49">
        <v>4.3</v>
      </c>
      <c r="B3" s="50">
        <v>9.9299999999999999E-2</v>
      </c>
      <c r="C3" s="51">
        <v>0.99294499999999997</v>
      </c>
      <c r="D3" s="52">
        <v>1</v>
      </c>
      <c r="E3" s="52">
        <v>1</v>
      </c>
      <c r="F3" s="53">
        <v>1</v>
      </c>
      <c r="G3" s="54">
        <v>10.1</v>
      </c>
    </row>
    <row r="4" spans="1:7" x14ac:dyDescent="0.25">
      <c r="A4" s="55">
        <v>4.4000000000000004</v>
      </c>
      <c r="B4" s="56">
        <v>8.3000000000000004E-2</v>
      </c>
      <c r="C4" s="57">
        <v>0.83711999999999998</v>
      </c>
      <c r="D4" s="58">
        <v>1</v>
      </c>
      <c r="E4" s="58">
        <v>1</v>
      </c>
      <c r="F4" s="59">
        <v>1</v>
      </c>
      <c r="G4" s="60">
        <v>12</v>
      </c>
    </row>
    <row r="5" spans="1:7" x14ac:dyDescent="0.25">
      <c r="A5" s="55">
        <v>4.5</v>
      </c>
      <c r="B5" s="56">
        <v>6.8900000000000003E-2</v>
      </c>
      <c r="C5" s="57">
        <v>0.69970200000000005</v>
      </c>
      <c r="D5" s="58">
        <v>1</v>
      </c>
      <c r="E5" s="58">
        <v>1</v>
      </c>
      <c r="F5" s="59">
        <v>1</v>
      </c>
      <c r="G5" s="60">
        <v>14.5</v>
      </c>
    </row>
    <row r="6" spans="1:7" x14ac:dyDescent="0.25">
      <c r="A6" s="55">
        <v>4.5999999999999996</v>
      </c>
      <c r="B6" s="56">
        <v>5.7200000000000001E-2</v>
      </c>
      <c r="C6" s="57">
        <v>0.58407200000000004</v>
      </c>
      <c r="D6" s="58">
        <v>1</v>
      </c>
      <c r="E6" s="58">
        <v>1</v>
      </c>
      <c r="F6" s="59">
        <v>1</v>
      </c>
      <c r="G6" s="60">
        <v>17.5</v>
      </c>
    </row>
    <row r="7" spans="1:7" ht="15.75" customHeight="1" x14ac:dyDescent="0.25">
      <c r="A7" s="55">
        <v>4.7</v>
      </c>
      <c r="B7" s="56">
        <v>4.7500000000000001E-2</v>
      </c>
      <c r="C7" s="57">
        <v>0.48698599999999997</v>
      </c>
      <c r="D7" s="58">
        <v>1</v>
      </c>
      <c r="E7" s="58">
        <v>1</v>
      </c>
      <c r="F7" s="59">
        <v>1</v>
      </c>
      <c r="G7" s="60">
        <v>21.1</v>
      </c>
    </row>
    <row r="8" spans="1:7" ht="15" customHeight="1" x14ac:dyDescent="0.25">
      <c r="A8" s="55">
        <v>4.8</v>
      </c>
      <c r="B8" s="56">
        <v>3.9399999999999998E-2</v>
      </c>
      <c r="C8" s="57">
        <v>0.40562100000000001</v>
      </c>
      <c r="D8" s="58">
        <v>1</v>
      </c>
      <c r="E8" s="58">
        <v>1</v>
      </c>
      <c r="F8" s="59">
        <v>1</v>
      </c>
      <c r="G8" s="60">
        <v>25.4</v>
      </c>
    </row>
    <row r="9" spans="1:7" x14ac:dyDescent="0.25">
      <c r="A9" s="55">
        <v>4.9000000000000004</v>
      </c>
      <c r="B9" s="56">
        <v>3.27E-2</v>
      </c>
      <c r="C9" s="57">
        <v>0.33753</v>
      </c>
      <c r="D9" s="58">
        <v>1</v>
      </c>
      <c r="E9" s="58">
        <v>1</v>
      </c>
      <c r="F9" s="59">
        <v>1</v>
      </c>
      <c r="G9" s="60">
        <v>30.6</v>
      </c>
    </row>
    <row r="10" spans="1:7" x14ac:dyDescent="0.25">
      <c r="A10" s="55">
        <v>5</v>
      </c>
      <c r="B10" s="56">
        <v>2.7099999999999999E-2</v>
      </c>
      <c r="C10" s="57">
        <v>0.28062300000000001</v>
      </c>
      <c r="D10" s="58">
        <v>0.99999700000000002</v>
      </c>
      <c r="E10" s="58">
        <v>1</v>
      </c>
      <c r="F10" s="59">
        <v>1</v>
      </c>
      <c r="G10" s="60">
        <v>36.9</v>
      </c>
    </row>
    <row r="11" spans="1:7" x14ac:dyDescent="0.25">
      <c r="A11" s="55">
        <v>5.0999999999999996</v>
      </c>
      <c r="B11" s="56">
        <v>2.24E-2</v>
      </c>
      <c r="C11" s="57">
        <v>0.23310900000000001</v>
      </c>
      <c r="D11" s="58">
        <v>0.99997599999999998</v>
      </c>
      <c r="E11" s="58">
        <v>1</v>
      </c>
      <c r="F11" s="59">
        <v>1</v>
      </c>
      <c r="G11" s="60">
        <v>44.6</v>
      </c>
    </row>
    <row r="12" spans="1:7" x14ac:dyDescent="0.25">
      <c r="A12" s="55">
        <v>5.2</v>
      </c>
      <c r="B12" s="56">
        <v>1.8599999999999998E-2</v>
      </c>
      <c r="C12" s="57">
        <v>0.19347400000000001</v>
      </c>
      <c r="D12" s="58">
        <v>0.99985299999999999</v>
      </c>
      <c r="E12" s="58">
        <v>1</v>
      </c>
      <c r="F12" s="59">
        <v>1</v>
      </c>
      <c r="G12" s="60">
        <v>53.8</v>
      </c>
    </row>
    <row r="13" spans="1:7" x14ac:dyDescent="0.25">
      <c r="A13" s="55">
        <v>5.3</v>
      </c>
      <c r="B13" s="56">
        <v>1.54E-2</v>
      </c>
      <c r="C13" s="57">
        <v>0.16043499999999999</v>
      </c>
      <c r="D13" s="58">
        <v>0.99933099999999997</v>
      </c>
      <c r="E13" s="58">
        <v>1</v>
      </c>
      <c r="F13" s="59">
        <v>1</v>
      </c>
      <c r="G13" s="60">
        <v>65</v>
      </c>
    </row>
    <row r="14" spans="1:7" x14ac:dyDescent="0.25">
      <c r="A14" s="55">
        <v>5.4</v>
      </c>
      <c r="B14" s="56">
        <v>1.2699999999999999E-2</v>
      </c>
      <c r="C14" s="57">
        <v>0.132911</v>
      </c>
      <c r="D14" s="58">
        <v>0.99763500000000005</v>
      </c>
      <c r="E14" s="58">
        <v>0.999996</v>
      </c>
      <c r="F14" s="59">
        <v>1</v>
      </c>
      <c r="G14" s="60">
        <v>78.599999999999994</v>
      </c>
    </row>
    <row r="15" spans="1:7" x14ac:dyDescent="0.25">
      <c r="A15" s="55">
        <v>5.5</v>
      </c>
      <c r="B15" s="56">
        <v>1.0500000000000001E-2</v>
      </c>
      <c r="C15" s="57">
        <v>0.10999100000000001</v>
      </c>
      <c r="D15" s="58">
        <v>0.99325399999999997</v>
      </c>
      <c r="E15" s="58">
        <v>0.99996499999999999</v>
      </c>
      <c r="F15" s="59">
        <v>1</v>
      </c>
      <c r="G15" s="60">
        <v>95</v>
      </c>
    </row>
    <row r="16" spans="1:7" x14ac:dyDescent="0.25">
      <c r="A16" s="55">
        <v>5.6</v>
      </c>
      <c r="B16" s="56">
        <v>8.6899999999999998E-3</v>
      </c>
      <c r="C16" s="57">
        <v>9.0913999999999995E-2</v>
      </c>
      <c r="D16" s="58">
        <v>0.98388600000000004</v>
      </c>
      <c r="E16" s="58">
        <v>0.99979099999999999</v>
      </c>
      <c r="F16" s="59">
        <v>1</v>
      </c>
      <c r="G16" s="60">
        <v>115.1</v>
      </c>
    </row>
    <row r="17" spans="1:7" x14ac:dyDescent="0.25">
      <c r="A17" s="55">
        <v>5.7</v>
      </c>
      <c r="B17" s="56">
        <v>7.1700000000000002E-3</v>
      </c>
      <c r="C17" s="57">
        <v>7.5040999999999997E-2</v>
      </c>
      <c r="D17" s="58">
        <v>0.96678500000000001</v>
      </c>
      <c r="E17" s="58">
        <v>0.99907800000000002</v>
      </c>
      <c r="F17" s="59">
        <v>1</v>
      </c>
      <c r="G17" s="60">
        <v>139.5</v>
      </c>
    </row>
    <row r="18" spans="1:7" x14ac:dyDescent="0.25">
      <c r="A18" s="55">
        <v>5.8</v>
      </c>
      <c r="B18" s="56">
        <v>5.8999999999999999E-3</v>
      </c>
      <c r="C18" s="57">
        <v>6.1837999999999997E-2</v>
      </c>
      <c r="D18" s="58">
        <v>0.93942800000000004</v>
      </c>
      <c r="E18" s="58">
        <v>0.996834</v>
      </c>
      <c r="F18" s="59">
        <v>1</v>
      </c>
      <c r="G18" s="60">
        <v>169.4</v>
      </c>
    </row>
    <row r="19" spans="1:7" x14ac:dyDescent="0.25">
      <c r="A19" s="55">
        <v>5.9</v>
      </c>
      <c r="B19" s="56">
        <v>4.8500000000000001E-3</v>
      </c>
      <c r="C19" s="57">
        <v>5.0858E-2</v>
      </c>
      <c r="D19" s="58">
        <v>0.90022599999999997</v>
      </c>
      <c r="E19" s="58">
        <v>0.99118200000000001</v>
      </c>
      <c r="F19" s="59">
        <v>0.99999400000000005</v>
      </c>
      <c r="G19" s="60">
        <v>206.1</v>
      </c>
    </row>
    <row r="20" spans="1:7" x14ac:dyDescent="0.25">
      <c r="A20" s="55">
        <v>6</v>
      </c>
      <c r="B20" s="56">
        <v>3.98E-3</v>
      </c>
      <c r="C20" s="57">
        <v>4.1729000000000002E-2</v>
      </c>
      <c r="D20" s="58">
        <v>0.84897199999999995</v>
      </c>
      <c r="E20" s="58">
        <v>0.97935099999999997</v>
      </c>
      <c r="F20" s="59">
        <v>0.99994700000000003</v>
      </c>
      <c r="G20" s="60">
        <v>251.3</v>
      </c>
    </row>
    <row r="21" spans="1:7" x14ac:dyDescent="0.25">
      <c r="A21" s="55">
        <v>6.1</v>
      </c>
      <c r="B21" s="56">
        <v>3.2499999999999999E-3</v>
      </c>
      <c r="C21" s="57">
        <v>3.4139000000000003E-2</v>
      </c>
      <c r="D21" s="58">
        <v>0.78688599999999997</v>
      </c>
      <c r="E21" s="58">
        <v>0.95813199999999998</v>
      </c>
      <c r="F21" s="59">
        <v>0.99968299999999999</v>
      </c>
      <c r="G21" s="60">
        <v>307.3</v>
      </c>
    </row>
    <row r="22" spans="1:7" x14ac:dyDescent="0.25">
      <c r="A22" s="55">
        <v>6.2</v>
      </c>
      <c r="B22" s="56">
        <v>2.65E-3</v>
      </c>
      <c r="C22" s="57">
        <v>2.7831000000000002E-2</v>
      </c>
      <c r="D22" s="58">
        <v>0.71631400000000001</v>
      </c>
      <c r="E22" s="58">
        <v>0.92468600000000001</v>
      </c>
      <c r="F22" s="59">
        <v>0.99859100000000001</v>
      </c>
      <c r="G22" s="60">
        <v>377</v>
      </c>
    </row>
    <row r="23" spans="1:7" x14ac:dyDescent="0.25">
      <c r="A23" s="55">
        <v>6.3</v>
      </c>
      <c r="B23" s="56">
        <v>2.15E-3</v>
      </c>
      <c r="C23" s="57">
        <v>2.2588E-2</v>
      </c>
      <c r="D23" s="58">
        <v>0.64022699999999999</v>
      </c>
      <c r="E23" s="58">
        <v>0.87734400000000001</v>
      </c>
      <c r="F23" s="59">
        <v>0.99514000000000002</v>
      </c>
      <c r="G23" s="60">
        <v>464.6</v>
      </c>
    </row>
    <row r="24" spans="1:7" x14ac:dyDescent="0.25">
      <c r="A24" s="55">
        <v>6.4</v>
      </c>
      <c r="B24" s="56">
        <v>1.74E-3</v>
      </c>
      <c r="C24" s="57">
        <v>1.8231000000000001E-2</v>
      </c>
      <c r="D24" s="58">
        <v>0.56172800000000001</v>
      </c>
      <c r="E24" s="58">
        <v>0.81607799999999997</v>
      </c>
      <c r="F24" s="59">
        <v>0.98640799999999995</v>
      </c>
      <c r="G24" s="60">
        <v>575.79999999999995</v>
      </c>
    </row>
    <row r="25" spans="1:7" x14ac:dyDescent="0.25">
      <c r="A25" s="55">
        <v>6.5</v>
      </c>
      <c r="B25" s="56">
        <v>1.39E-3</v>
      </c>
      <c r="C25" s="57">
        <v>1.461E-2</v>
      </c>
      <c r="D25" s="58">
        <v>0.48365000000000002</v>
      </c>
      <c r="E25" s="58">
        <v>0.74249799999999999</v>
      </c>
      <c r="F25" s="59">
        <v>0.96806300000000001</v>
      </c>
      <c r="G25" s="60">
        <v>718.6</v>
      </c>
    </row>
    <row r="26" spans="1:7" x14ac:dyDescent="0.25">
      <c r="A26" s="55">
        <v>6.6</v>
      </c>
      <c r="B26" s="56">
        <v>1.1000000000000001E-3</v>
      </c>
      <c r="C26" s="57">
        <v>1.1601999999999999E-2</v>
      </c>
      <c r="D26" s="58">
        <v>0.40831899999999999</v>
      </c>
      <c r="E26" s="58">
        <v>0.65945100000000001</v>
      </c>
      <c r="F26" s="59">
        <v>0.93506800000000001</v>
      </c>
      <c r="G26" s="60">
        <v>905.1</v>
      </c>
    </row>
    <row r="27" spans="1:7" x14ac:dyDescent="0.25">
      <c r="A27" s="55">
        <v>6.7</v>
      </c>
      <c r="B27" s="56">
        <v>8.6700000000000004E-4</v>
      </c>
      <c r="C27" s="57">
        <v>9.1020000000000007E-3</v>
      </c>
      <c r="D27" s="58">
        <v>0.337455</v>
      </c>
      <c r="E27" s="58">
        <v>0.57044300000000003</v>
      </c>
      <c r="F27" s="59">
        <v>0.88293200000000005</v>
      </c>
      <c r="G27" s="60">
        <v>1153.8</v>
      </c>
    </row>
    <row r="28" spans="1:7" x14ac:dyDescent="0.25">
      <c r="A28" s="55">
        <v>6.8</v>
      </c>
      <c r="B28" s="56">
        <v>6.69E-4</v>
      </c>
      <c r="C28" s="57">
        <v>7.025E-3</v>
      </c>
      <c r="D28" s="58">
        <v>0.27218100000000001</v>
      </c>
      <c r="E28" s="58">
        <v>0.47906300000000002</v>
      </c>
      <c r="F28" s="59">
        <v>0.80898400000000004</v>
      </c>
      <c r="G28" s="60">
        <v>1495.1</v>
      </c>
    </row>
    <row r="29" spans="1:7" x14ac:dyDescent="0.25">
      <c r="A29" s="55">
        <v>6.9</v>
      </c>
      <c r="B29" s="56">
        <v>5.0500000000000002E-4</v>
      </c>
      <c r="C29" s="57">
        <v>5.2989999999999999E-3</v>
      </c>
      <c r="D29" s="58">
        <v>0.21309700000000001</v>
      </c>
      <c r="E29" s="58">
        <v>0.38854499999999997</v>
      </c>
      <c r="F29" s="59">
        <v>0.71312399999999998</v>
      </c>
      <c r="G29" s="60">
        <v>1982.1</v>
      </c>
    </row>
    <row r="30" spans="1:7" x14ac:dyDescent="0.25">
      <c r="A30" s="55">
        <v>7</v>
      </c>
      <c r="B30" s="56">
        <v>3.68E-4</v>
      </c>
      <c r="C30" s="57">
        <v>3.8660000000000001E-3</v>
      </c>
      <c r="D30" s="58">
        <v>0.160388</v>
      </c>
      <c r="E30" s="58">
        <v>0.30150900000000003</v>
      </c>
      <c r="F30" s="59">
        <v>0.597831</v>
      </c>
      <c r="G30" s="60">
        <v>2717.1</v>
      </c>
    </row>
    <row r="31" spans="1:7" x14ac:dyDescent="0.25">
      <c r="A31" s="55">
        <v>7.1</v>
      </c>
      <c r="B31" s="56">
        <v>2.5500000000000002E-4</v>
      </c>
      <c r="C31" s="57">
        <v>2.6749999999999999E-3</v>
      </c>
      <c r="D31" s="58">
        <v>0.113931</v>
      </c>
      <c r="E31" s="58">
        <v>0.219864</v>
      </c>
      <c r="F31" s="59">
        <v>0.46755099999999999</v>
      </c>
      <c r="G31" s="60">
        <v>3926.9</v>
      </c>
    </row>
    <row r="32" spans="1:7" x14ac:dyDescent="0.25">
      <c r="A32" s="55">
        <v>7.2</v>
      </c>
      <c r="B32" s="56">
        <v>1.6000000000000001E-4</v>
      </c>
      <c r="C32" s="57">
        <v>1.686E-3</v>
      </c>
      <c r="D32" s="58">
        <v>7.3391999999999999E-2</v>
      </c>
      <c r="E32" s="58">
        <v>0.14483599999999999</v>
      </c>
      <c r="F32" s="59">
        <v>0.32778200000000002</v>
      </c>
      <c r="G32" s="60">
        <v>6231.5</v>
      </c>
    </row>
    <row r="33" spans="1:7" x14ac:dyDescent="0.25">
      <c r="A33" s="55">
        <v>7.3</v>
      </c>
      <c r="B33" s="56">
        <v>8.2200000000000006E-5</v>
      </c>
      <c r="C33" s="57">
        <v>8.6399999999999997E-4</v>
      </c>
      <c r="D33" s="58">
        <v>3.8311999999999999E-2</v>
      </c>
      <c r="E33" s="58">
        <v>7.7055999999999999E-2</v>
      </c>
      <c r="F33" s="59">
        <v>0.184171</v>
      </c>
      <c r="G33" s="60">
        <v>12158.9</v>
      </c>
    </row>
    <row r="34" spans="1:7" ht="15.75" thickBot="1" x14ac:dyDescent="0.3">
      <c r="A34" s="61">
        <v>7.4</v>
      </c>
      <c r="B34" s="62">
        <v>1.73E-5</v>
      </c>
      <c r="C34" s="63">
        <v>1.8200000000000001E-4</v>
      </c>
      <c r="D34" s="64">
        <v>8.1650000000000004E-3</v>
      </c>
      <c r="E34" s="64">
        <v>1.6687E-2</v>
      </c>
      <c r="F34" s="65">
        <v>4.1817E-2</v>
      </c>
      <c r="G34" s="66">
        <v>57943</v>
      </c>
    </row>
    <row r="35" spans="1:7" x14ac:dyDescent="0.25">
      <c r="A35"/>
      <c r="B35" s="15"/>
      <c r="C35"/>
      <c r="D35"/>
      <c r="E35"/>
      <c r="F35"/>
      <c r="G35"/>
    </row>
    <row r="36" spans="1:7" x14ac:dyDescent="0.25">
      <c r="B36" s="16"/>
    </row>
    <row r="37" spans="1:7" x14ac:dyDescent="0.25">
      <c r="B37" s="16"/>
    </row>
    <row r="38" spans="1:7" x14ac:dyDescent="0.25">
      <c r="B38" s="16"/>
    </row>
    <row r="68" ht="23.25" customHeight="1" x14ac:dyDescent="0.25"/>
  </sheetData>
  <mergeCells count="4">
    <mergeCell ref="A1:A2"/>
    <mergeCell ref="B1:B2"/>
    <mergeCell ref="C1:F1"/>
    <mergeCell ref="G1:G2"/>
  </mergeCells>
  <pageMargins left="0.7" right="0.7" top="0.75" bottom="0.75" header="0.3" footer="0.3"/>
  <pageSetup paperSize="9" scale="43" orientation="landscape" horizontalDpi="4294967292" r:id="rId1"/>
  <colBreaks count="1" manualBreakCount="1">
    <brk id="21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G-R</vt:lpstr>
      <vt:lpstr>Kijko</vt:lpstr>
      <vt:lpstr>'G-R'!Print_Area</vt:lpstr>
      <vt:lpstr>Kijko!Print_Area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2021-02-04T16:00:26Z</dcterms:created>
  <dcterms:modified xsi:type="dcterms:W3CDTF">2021-02-04T16:19:39Z</dcterms:modified>
</cp:coreProperties>
</file>